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joao_pedro_pereira1_pt_ey_com/Documents/Desktop/Work files/OE 2025/Final/"/>
    </mc:Choice>
  </mc:AlternateContent>
  <xr:revisionPtr revIDLastSave="111" documentId="8_{73381168-2BCD-4BA6-A540-70C8C986DE7C}" xr6:coauthVersionLast="47" xr6:coauthVersionMax="47" xr10:uidLastSave="{A51197FE-0AFF-4489-8078-5F6DE343F20A}"/>
  <bookViews>
    <workbookView xWindow="-110" yWindow="-110" windowWidth="19420" windowHeight="10420" firstSheet="1" activeTab="1" xr2:uid="{983AFDCD-6933-420F-B2DA-A062ECF9660C}"/>
  </bookViews>
  <sheets>
    <sheet name="Folha1" sheetId="1" state="hidden" r:id="rId1"/>
    <sheet name="Folha1 (2)" sheetId="2" r:id="rId2"/>
    <sheet name="Sheet1" sheetId="3" r:id="rId3"/>
  </sheets>
  <definedNames>
    <definedName name="_xlnm.Print_Area" localSheetId="1">'Folha1 (2)'!$B$2:$AT$57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" i="3" l="1"/>
  <c r="Q33" i="3"/>
  <c r="P33" i="3"/>
  <c r="R32" i="3"/>
  <c r="Q32" i="3"/>
  <c r="R31" i="3"/>
  <c r="Q31" i="3"/>
  <c r="P32" i="3"/>
  <c r="Q10" i="3" l="1"/>
  <c r="Q9" i="3"/>
  <c r="Q8" i="3"/>
  <c r="Q7" i="3"/>
  <c r="Q6" i="3"/>
  <c r="L9" i="3"/>
  <c r="L8" i="3"/>
  <c r="L7" i="3"/>
  <c r="L6" i="3"/>
  <c r="L5" i="3"/>
  <c r="L4" i="3"/>
  <c r="L3" i="3"/>
  <c r="Q11" i="3"/>
  <c r="Q13" i="3" l="1"/>
  <c r="Q12" i="3"/>
  <c r="O12" i="3"/>
  <c r="O11" i="3"/>
  <c r="O10" i="3"/>
  <c r="O9" i="3"/>
  <c r="O8" i="3"/>
  <c r="R7" i="3"/>
  <c r="O7" i="3"/>
  <c r="R8" i="3" l="1"/>
  <c r="R9" i="3" s="1"/>
  <c r="R10" i="3"/>
  <c r="R11" i="3" s="1"/>
  <c r="R12" i="3" s="1"/>
  <c r="R13" i="3" s="1"/>
  <c r="R14" i="3" s="1"/>
  <c r="K26" i="1" l="1"/>
  <c r="K18" i="1"/>
  <c r="K10" i="1"/>
  <c r="K2" i="1"/>
  <c r="I32" i="1"/>
  <c r="H32" i="1"/>
  <c r="H31" i="1"/>
  <c r="G32" i="1"/>
  <c r="F32" i="1"/>
  <c r="E32" i="1"/>
  <c r="D31" i="1"/>
  <c r="I24" i="1"/>
  <c r="H24" i="1"/>
  <c r="H23" i="1"/>
  <c r="G24" i="1"/>
  <c r="F24" i="1"/>
  <c r="E24" i="1"/>
  <c r="D23" i="1"/>
  <c r="I16" i="1"/>
  <c r="H16" i="1"/>
  <c r="H15" i="1"/>
  <c r="G16" i="1"/>
  <c r="F16" i="1"/>
  <c r="E16" i="1"/>
  <c r="D15" i="1"/>
  <c r="I8" i="1"/>
  <c r="H8" i="1"/>
  <c r="H7" i="1"/>
  <c r="G8" i="1"/>
  <c r="F8" i="1"/>
  <c r="D7" i="1"/>
  <c r="E8" i="1"/>
  <c r="E13" i="1"/>
</calcChain>
</file>

<file path=xl/sharedStrings.xml><?xml version="1.0" encoding="utf-8"?>
<sst xmlns="http://schemas.openxmlformats.org/spreadsheetml/2006/main" count="246" uniqueCount="63">
  <si>
    <t>Rendimento</t>
  </si>
  <si>
    <t>Rendimento isento</t>
  </si>
  <si>
    <t>IRS</t>
  </si>
  <si>
    <t>IRS Jovem</t>
  </si>
  <si>
    <t>Benefício anual</t>
  </si>
  <si>
    <t>Normal (€)</t>
  </si>
  <si>
    <t>Ano 1 (€)</t>
  </si>
  <si>
    <t>Ano 2 (€)</t>
  </si>
  <si>
    <t>Ano 3 (€)</t>
  </si>
  <si>
    <t>Ano 4 (€)</t>
  </si>
  <si>
    <t>Ano 5 (€)</t>
  </si>
  <si>
    <t>Jovem com rendimento anual de 14.000€ (1.000€/mês)</t>
  </si>
  <si>
    <t>Jovem com rendimento anual de 21.000€ (1.500€/mês)</t>
  </si>
  <si>
    <t>Jovem com rendimento anual de 28.000€ (2.000€/mês)</t>
  </si>
  <si>
    <t>Jovem com rendimento anual de 36.000€ (2.571€/mês)</t>
  </si>
  <si>
    <t>Variação</t>
  </si>
  <si>
    <t>IRS Normal 2023 (€)</t>
  </si>
  <si>
    <t>Notas:</t>
  </si>
  <si>
    <t>1 - Os nossos cálculos têm como pressuposto um jovem solteiro, sem dependentes.</t>
  </si>
  <si>
    <t>2 - Para efeitos de deduções à coleta, considerámos 250€ de despesas gerais e familiares.</t>
  </si>
  <si>
    <t>3 - Apresentamos os seguintes cálculos comparativos:</t>
  </si>
  <si>
    <t>IRS  Jovem - Ano 1 (€)</t>
  </si>
  <si>
    <t>IRS Jovem - Ano 2 (€)</t>
  </si>
  <si>
    <t>IRS Jovem - Ano 3 (€)</t>
  </si>
  <si>
    <t>IRS Jovem - Ano 4 (€)</t>
  </si>
  <si>
    <t>IRS Jovem - Ano 5 (€)</t>
  </si>
  <si>
    <t>(i) IRS devido em 2023, de acordo com as tabelas de IRS e regime de IRS Jovem em vigor em 2023 e aprovado pela Lei do Orçamento de Estado para 2023, considerando que 2023 é o primeiro ano de aplicação do regime.</t>
  </si>
  <si>
    <t>Escalão</t>
  </si>
  <si>
    <t>Limites</t>
  </si>
  <si>
    <t>Taxa</t>
  </si>
  <si>
    <t>Parcela a</t>
  </si>
  <si>
    <t>de</t>
  </si>
  <si>
    <t>até</t>
  </si>
  <si>
    <t>normal</t>
  </si>
  <si>
    <t>abater</t>
  </si>
  <si>
    <t>1.º</t>
  </si>
  <si>
    <t>2.º</t>
  </si>
  <si>
    <t>3.º</t>
  </si>
  <si>
    <t>4.º</t>
  </si>
  <si>
    <t>5.º</t>
  </si>
  <si>
    <t>6.º</t>
  </si>
  <si>
    <t>7.º</t>
  </si>
  <si>
    <t>8.º</t>
  </si>
  <si>
    <t>9.º</t>
  </si>
  <si>
    <t>2024 (formulação)</t>
  </si>
  <si>
    <t>Proposta inicial Governo AD</t>
  </si>
  <si>
    <t>Jovem com rendimento anual de 21.000€ (2.000€/mês)</t>
  </si>
  <si>
    <t>Δ (AD inicial vs OE24)</t>
  </si>
  <si>
    <t>(ii) IRS devido em 2024, de acordo com as tabelas de IRS aprovadas pela Lei n.º 33/2024, de 7 de agosto, e regime de IRS Jovem aprovado pela Lei do Orçamento de Estado para 2024,  considerando que 2024 é o primeiro ano de aplicação do regime.</t>
  </si>
  <si>
    <t>(iii) IRS devido em 2024, de acordo com as tabelas de IRS em vigor em 2024 (aprovadas pela Lei n.º 33/2024, de 7 de agosto) e alterações ao regime de IRS Jovem inicialmente propostas pelo atual Governo.</t>
  </si>
  <si>
    <t>IRS Jovem - Ano 6 (€)</t>
  </si>
  <si>
    <t>IRS Jovem - Ano 7 (€)</t>
  </si>
  <si>
    <t>IRS Jovem - Ano 8 (€)</t>
  </si>
  <si>
    <t>IRS Jovem - Ano 9 (€)</t>
  </si>
  <si>
    <t>IRS Jovem - Ano 10 (€)</t>
  </si>
  <si>
    <t>(iv) IRS devido em 2024, de acordo com as propostas de tabelas de IRS para 2025 apresentada a 10 de outubro pelo Senhor Ministro das Finanças.</t>
  </si>
  <si>
    <r>
      <t>4 - Apresentamos os cálculos para toda a aplicação temporal do IRS Jovem (</t>
    </r>
    <r>
      <rPr>
        <i/>
        <sz val="9"/>
        <rFont val="Calibri"/>
        <family val="2"/>
        <scheme val="minor"/>
      </rPr>
      <t>i.e.</t>
    </r>
    <r>
      <rPr>
        <sz val="9"/>
        <rFont val="Calibri"/>
        <family val="2"/>
        <scheme val="minor"/>
      </rPr>
      <t xml:space="preserve"> considerando já a extensão proposta para 10 anos), comparando com a carga fiscal normal sem a aplicação do IRS Jovem.</t>
    </r>
  </si>
  <si>
    <t>PLOE2025</t>
  </si>
  <si>
    <t>Δ  Benefício IRS Jovem 
(AD nova proposta vs. OE24)</t>
  </si>
  <si>
    <t>Poupança Total</t>
  </si>
  <si>
    <t>5 - O regime de IRS Jovem alterado pela Lei do Orçamento de Estado para 2024 determina uma isenção de 100% no primeiro, ano, 75% no segundo, 50% no terceiro e quartos anos e 25% no quinto ano, com o limite de 40IAS (20.370,40€), 30IAS (15.277,80€), 20IAS (10.185,20€) e 10IAS (5.092,60), respetivamente. O Indexante de Apoios Sociais fixou-se em 509,26€ para 2024.</t>
  </si>
  <si>
    <r>
      <t>6 - A nova proposta de alteração ao regime do IRS Jovem apresentada a 10 de outubro na proposta de Lei do Orçamento do Estado para 2025, prevê as seguintes reduções: de 100% no primeiro ano, de 75% do segundo ao quarto ano, de 50% do quinto ao sétimo ano e de 25% do oitavo ao décimo ano, com um limite constante de 55 IAS (</t>
    </r>
    <r>
      <rPr>
        <i/>
        <sz val="9"/>
        <rFont val="Calibri"/>
        <family val="2"/>
        <scheme val="minor"/>
      </rPr>
      <t>i.e.</t>
    </r>
    <r>
      <rPr>
        <sz val="9"/>
        <rFont val="Calibri"/>
        <family val="2"/>
        <scheme val="minor"/>
      </rPr>
      <t xml:space="preserve"> Euro 509,26x55, equivalente a Euro 28.009,30), que assumimos, na falta de melhor informação disponível, que se aplica aos restantes anos.</t>
    </r>
  </si>
  <si>
    <t>7 - Nas simulações acima foi considerado um IAS correspondente a 509,26 €.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</si>
</sst>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</font>
    <font>
      <sz val="9"/>
      <color rgb="FFFF0000"/>
      <name val="Calibri"/>
      <family val="2"/>
      <scheme val="minor"/>
    </font>
    <font>
      <sz val="9"/>
      <color theme="9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EYInterstate Light"/>
    </font>
    <font>
      <sz val="9"/>
      <color theme="1"/>
      <name val="EYInterstate Light"/>
    </font>
    <font>
      <sz val="9"/>
      <name val="EYInterstate Light"/>
    </font>
    <font>
      <sz val="9"/>
      <color rgb="FFFF0000"/>
      <name val="EYInterstate Light"/>
    </font>
    <font>
      <sz val="9"/>
      <color rgb="FF00B050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0"/>
      <name val="Calibri"/>
      <family val="2"/>
    </font>
    <font>
      <sz val="9"/>
      <color rgb="FFFF0000"/>
      <name val="Calibri"/>
      <family val="2"/>
    </font>
    <font>
      <sz val="9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6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medium">
        <color rgb="FF00B0F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theme="0" tint="-0.14996795556505021"/>
      </bottom>
      <diagonal/>
    </border>
    <border>
      <left/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dotted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1" tint="4.9989318521683403E-2"/>
      </bottom>
      <diagonal/>
    </border>
    <border>
      <left/>
      <right/>
      <top style="thick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0" fillId="0" borderId="3" xfId="0" applyBorder="1"/>
    <xf numFmtId="44" fontId="0" fillId="0" borderId="3" xfId="1" applyFont="1" applyBorder="1"/>
    <xf numFmtId="0" fontId="0" fillId="0" borderId="4" xfId="0" applyBorder="1"/>
    <xf numFmtId="44" fontId="0" fillId="0" borderId="4" xfId="1" applyFont="1" applyBorder="1"/>
    <xf numFmtId="0" fontId="2" fillId="2" borderId="1" xfId="0" applyFont="1" applyFill="1" applyBorder="1" applyAlignment="1">
      <alignment horizontal="center"/>
    </xf>
    <xf numFmtId="44" fontId="0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44" fontId="0" fillId="0" borderId="0" xfId="1" applyFont="1" applyFill="1"/>
    <xf numFmtId="44" fontId="0" fillId="0" borderId="0" xfId="0" applyNumberFormat="1"/>
    <xf numFmtId="0" fontId="4" fillId="5" borderId="6" xfId="0" applyFont="1" applyFill="1" applyBorder="1" applyAlignment="1">
      <alignment horizontal="center"/>
    </xf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44" fontId="4" fillId="0" borderId="9" xfId="1" applyFont="1" applyBorder="1"/>
    <xf numFmtId="9" fontId="4" fillId="4" borderId="9" xfId="2" applyFont="1" applyFill="1" applyBorder="1"/>
    <xf numFmtId="4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4" fontId="5" fillId="6" borderId="7" xfId="1" applyFont="1" applyFill="1" applyBorder="1"/>
    <xf numFmtId="44" fontId="5" fillId="6" borderId="8" xfId="1" applyFont="1" applyFill="1" applyBorder="1"/>
    <xf numFmtId="44" fontId="7" fillId="0" borderId="0" xfId="0" applyNumberFormat="1" applyFont="1"/>
    <xf numFmtId="44" fontId="8" fillId="0" borderId="0" xfId="0" applyNumberFormat="1" applyFont="1"/>
    <xf numFmtId="0" fontId="0" fillId="0" borderId="11" xfId="0" applyBorder="1"/>
    <xf numFmtId="0" fontId="9" fillId="0" borderId="11" xfId="0" applyFont="1" applyBorder="1"/>
    <xf numFmtId="44" fontId="4" fillId="0" borderId="0" xfId="0" applyNumberFormat="1" applyFont="1"/>
    <xf numFmtId="10" fontId="0" fillId="0" borderId="0" xfId="0" applyNumberFormat="1"/>
    <xf numFmtId="9" fontId="0" fillId="0" borderId="0" xfId="0" applyNumberFormat="1"/>
    <xf numFmtId="0" fontId="12" fillId="9" borderId="12" xfId="0" applyFont="1" applyFill="1" applyBorder="1" applyAlignment="1">
      <alignment horizontal="center" vertical="center"/>
    </xf>
    <xf numFmtId="4" fontId="12" fillId="9" borderId="12" xfId="0" applyNumberFormat="1" applyFont="1" applyFill="1" applyBorder="1" applyAlignment="1">
      <alignment horizontal="center" vertical="center"/>
    </xf>
    <xf numFmtId="4" fontId="12" fillId="0" borderId="12" xfId="0" quotePrefix="1" applyNumberFormat="1" applyFont="1" applyBorder="1"/>
    <xf numFmtId="4" fontId="13" fillId="10" borderId="12" xfId="0" quotePrefix="1" applyNumberFormat="1" applyFont="1" applyFill="1" applyBorder="1"/>
    <xf numFmtId="10" fontId="13" fillId="10" borderId="12" xfId="2" quotePrefix="1" applyNumberFormat="1" applyFont="1" applyFill="1" applyBorder="1"/>
    <xf numFmtId="4" fontId="12" fillId="10" borderId="12" xfId="0" quotePrefix="1" applyNumberFormat="1" applyFont="1" applyFill="1" applyBorder="1"/>
    <xf numFmtId="4" fontId="12" fillId="10" borderId="12" xfId="0" applyNumberFormat="1" applyFont="1" applyFill="1" applyBorder="1"/>
    <xf numFmtId="0" fontId="11" fillId="0" borderId="12" xfId="0" applyFont="1" applyBorder="1"/>
    <xf numFmtId="10" fontId="13" fillId="10" borderId="12" xfId="2" applyNumberFormat="1" applyFont="1" applyFill="1" applyBorder="1"/>
    <xf numFmtId="44" fontId="5" fillId="0" borderId="9" xfId="1" applyFont="1" applyBorder="1"/>
    <xf numFmtId="9" fontId="5" fillId="4" borderId="9" xfId="2" applyFont="1" applyFill="1" applyBorder="1"/>
    <xf numFmtId="0" fontId="3" fillId="0" borderId="5" xfId="0" applyFont="1" applyBorder="1" applyAlignment="1">
      <alignment horizontal="center"/>
    </xf>
    <xf numFmtId="44" fontId="4" fillId="0" borderId="9" xfId="3" applyFont="1" applyBorder="1"/>
    <xf numFmtId="0" fontId="4" fillId="5" borderId="6" xfId="0" applyFont="1" applyFill="1" applyBorder="1" applyAlignment="1">
      <alignment horizontal="center" vertical="center" wrapText="1"/>
    </xf>
    <xf numFmtId="44" fontId="14" fillId="0" borderId="0" xfId="0" applyNumberFormat="1" applyFont="1"/>
    <xf numFmtId="44" fontId="14" fillId="0" borderId="9" xfId="3" applyFont="1" applyBorder="1"/>
    <xf numFmtId="44" fontId="5" fillId="0" borderId="0" xfId="0" applyNumberFormat="1" applyFont="1" applyAlignment="1">
      <alignment horizontal="center"/>
    </xf>
    <xf numFmtId="44" fontId="5" fillId="0" borderId="5" xfId="0" applyNumberFormat="1" applyFont="1" applyBorder="1" applyAlignment="1">
      <alignment horizontal="center"/>
    </xf>
    <xf numFmtId="44" fontId="14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5" borderId="6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/>
    </xf>
    <xf numFmtId="0" fontId="4" fillId="11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0" fontId="13" fillId="12" borderId="12" xfId="2" quotePrefix="1" applyNumberFormat="1" applyFont="1" applyFill="1" applyBorder="1"/>
    <xf numFmtId="43" fontId="0" fillId="0" borderId="0" xfId="4" applyFont="1"/>
    <xf numFmtId="44" fontId="5" fillId="0" borderId="7" xfId="1" applyFont="1" applyFill="1" applyBorder="1"/>
    <xf numFmtId="44" fontId="5" fillId="0" borderId="8" xfId="1" applyFont="1" applyFill="1" applyBorder="1"/>
    <xf numFmtId="0" fontId="5" fillId="7" borderId="0" xfId="0" applyFont="1" applyFill="1"/>
    <xf numFmtId="0" fontId="15" fillId="7" borderId="0" xfId="0" applyFont="1" applyFill="1"/>
    <xf numFmtId="44" fontId="3" fillId="0" borderId="0" xfId="0" applyNumberFormat="1" applyFont="1"/>
    <xf numFmtId="0" fontId="2" fillId="0" borderId="0" xfId="0" applyFont="1"/>
    <xf numFmtId="0" fontId="3" fillId="0" borderId="0" xfId="0" applyFont="1"/>
    <xf numFmtId="0" fontId="17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44" fontId="5" fillId="6" borderId="8" xfId="1" applyFont="1" applyFill="1" applyBorder="1" applyAlignment="1">
      <alignment horizontal="center"/>
    </xf>
    <xf numFmtId="0" fontId="5" fillId="0" borderId="0" xfId="0" applyFont="1"/>
    <xf numFmtId="44" fontId="5" fillId="0" borderId="0" xfId="0" applyNumberFormat="1" applyFont="1"/>
    <xf numFmtId="0" fontId="19" fillId="0" borderId="10" xfId="0" applyFont="1" applyBorder="1" applyAlignment="1">
      <alignment horizontal="center" wrapText="1"/>
    </xf>
    <xf numFmtId="0" fontId="15" fillId="0" borderId="0" xfId="0" applyFont="1"/>
    <xf numFmtId="0" fontId="5" fillId="3" borderId="8" xfId="0" applyFont="1" applyFill="1" applyBorder="1"/>
    <xf numFmtId="0" fontId="2" fillId="2" borderId="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left" vertical="center" wrapText="1"/>
    </xf>
    <xf numFmtId="0" fontId="10" fillId="8" borderId="12" xfId="0" applyFont="1" applyFill="1" applyBorder="1" applyAlignment="1">
      <alignment horizontal="center"/>
    </xf>
    <xf numFmtId="0" fontId="11" fillId="9" borderId="12" xfId="0" applyFont="1" applyFill="1" applyBorder="1" applyAlignment="1">
      <alignment horizontal="center" vertical="center"/>
    </xf>
    <xf numFmtId="4" fontId="12" fillId="9" borderId="12" xfId="0" applyNumberFormat="1" applyFont="1" applyFill="1" applyBorder="1" applyAlignment="1">
      <alignment horizontal="center" vertical="center"/>
    </xf>
  </cellXfs>
  <cellStyles count="5">
    <cellStyle name="Comma" xfId="4" builtinId="3"/>
    <cellStyle name="Currency" xfId="1" builtinId="4"/>
    <cellStyle name="Currency 2" xfId="3" xr:uid="{4F7F41A5-53CB-4C73-8F79-16EF6B365A5F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37353</xdr:colOff>
      <xdr:row>1</xdr:row>
      <xdr:rowOff>104588</xdr:rowOff>
    </xdr:from>
    <xdr:to>
      <xdr:col>2</xdr:col>
      <xdr:colOff>829235</xdr:colOff>
      <xdr:row>5</xdr:row>
      <xdr:rowOff>167937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A4BF7D-5607-4DF9-9481-39D730CDA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0" y="291353"/>
          <a:ext cx="791882" cy="810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6350</xdr:colOff>
      <xdr:row>14</xdr:row>
      <xdr:rowOff>76200</xdr:rowOff>
    </xdr:from>
    <xdr:to>
      <xdr:col>22</xdr:col>
      <xdr:colOff>165417</xdr:colOff>
      <xdr:row>26</xdr:row>
      <xdr:rowOff>152517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63D932-84D1-6E99-F375-B54A585C2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1150" y="2654300"/>
          <a:ext cx="6172517" cy="2286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127000</xdr:rowOff>
    </xdr:from>
    <xdr:to>
      <xdr:col>13</xdr:col>
      <xdr:colOff>197267</xdr:colOff>
      <xdr:row>19</xdr:row>
      <xdr:rowOff>120688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4EAD92-EDE6-61B1-F74A-B532CADEE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889250"/>
          <a:ext cx="8122067" cy="730288"/>
        </a:xfrm>
        <a:prstGeom prst="rect">
          <a:avLst/>
        </a:prstGeom>
      </xdr:spPr>
    </xdr:pic>
    <xdr:clientData/>
  </xdr:twoCellAnchor>
  <xdr:twoCellAnchor editAs="oneCell">
    <xdr:from>
      <xdr:col>2</xdr:col>
      <xdr:colOff>546101</xdr:colOff>
      <xdr:row>19</xdr:row>
      <xdr:rowOff>6350</xdr:rowOff>
    </xdr:from>
    <xdr:to>
      <xdr:col>9</xdr:col>
      <xdr:colOff>354373</xdr:colOff>
      <xdr:row>35</xdr:row>
      <xdr:rowOff>178097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95CCC0-EADF-B0CF-D322-2E8868CB3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65301" y="3505200"/>
          <a:ext cx="4075472" cy="3118147"/>
        </a:xfrm>
        <a:prstGeom prst="rect">
          <a:avLst/>
        </a:prstGeom>
      </xdr:spPr>
    </xdr:pic>
    <xdr:clientData/>
  </xdr:twoCellAnchor>
  <xdr:twoCellAnchor editAs="oneCell">
    <xdr:from>
      <xdr:col>2</xdr:col>
      <xdr:colOff>565149</xdr:colOff>
      <xdr:row>37</xdr:row>
      <xdr:rowOff>26270</xdr:rowOff>
    </xdr:from>
    <xdr:to>
      <xdr:col>13</xdr:col>
      <xdr:colOff>74766</xdr:colOff>
      <xdr:row>56</xdr:row>
      <xdr:rowOff>53162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D62522E-9BB9-B80B-C4C9-1F2275D1A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4349" y="6839820"/>
          <a:ext cx="6215217" cy="3525742"/>
        </a:xfrm>
        <a:prstGeom prst="rect">
          <a:avLst/>
        </a:prstGeom>
      </xdr:spPr>
    </xdr:pic>
    <xdr:clientData/>
  </xdr:twoCellAnchor>
  <xdr:twoCellAnchor editAs="oneCell">
    <xdr:from>
      <xdr:col>2</xdr:col>
      <xdr:colOff>603250</xdr:colOff>
      <xdr:row>0</xdr:row>
      <xdr:rowOff>0</xdr:rowOff>
    </xdr:from>
    <xdr:to>
      <xdr:col>9</xdr:col>
      <xdr:colOff>322737</xdr:colOff>
      <xdr:row>15</xdr:row>
      <xdr:rowOff>16479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21251FC-F129-6909-9FC6-A7745BA92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22450" y="0"/>
          <a:ext cx="3986687" cy="2778729"/>
        </a:xfrm>
        <a:prstGeom prst="rect">
          <a:avLst/>
        </a:prstGeom>
      </xdr:spPr>
    </xdr:pic>
    <xdr:clientData/>
  </xdr:twoCellAnchor>
  <xdr:twoCellAnchor editAs="oneCell">
    <xdr:from>
      <xdr:col>19</xdr:col>
      <xdr:colOff>19050</xdr:colOff>
      <xdr:row>0</xdr:row>
      <xdr:rowOff>88272</xdr:rowOff>
    </xdr:from>
    <xdr:to>
      <xdr:col>25</xdr:col>
      <xdr:colOff>313133</xdr:colOff>
      <xdr:row>14</xdr:row>
      <xdr:rowOff>72252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EAE3DF-5951-5DFB-5857-CF45226E2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944350" y="88272"/>
          <a:ext cx="3951683" cy="256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873A9-DE0E-4F7A-897C-5938F664424B}">
  <dimension ref="C1:XFD32"/>
  <sheetViews>
    <sheetView showGridLines="0" topLeftCell="B1" workbookViewId="0">
      <selection activeCell="E21" sqref="E21"/>
    </sheetView>
  </sheetViews>
  <sheetFormatPr defaultRowHeight="14.5" x14ac:dyDescent="0.35"/>
  <cols>
    <col min="3" max="3" width="16.6328125" bestFit="1" customWidth="1"/>
    <col min="4" max="9" width="11.453125" bestFit="1" customWidth="1"/>
    <col min="11" max="11" width="10.453125" bestFit="1" customWidth="1"/>
  </cols>
  <sheetData>
    <row r="1" spans="3:11 16384:16384" x14ac:dyDescent="0.35">
      <c r="K1" s="9"/>
    </row>
    <row r="2" spans="3:11 16384:16384" x14ac:dyDescent="0.35">
      <c r="C2" s="73" t="s">
        <v>11</v>
      </c>
      <c r="D2" s="73"/>
      <c r="E2" s="73"/>
      <c r="F2" s="73"/>
      <c r="G2" s="73"/>
      <c r="H2" s="73"/>
      <c r="I2" s="73"/>
      <c r="K2" s="9">
        <f>14000/14</f>
        <v>1000</v>
      </c>
    </row>
    <row r="3" spans="3:11 16384:16384" x14ac:dyDescent="0.35">
      <c r="C3" s="8"/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K3" s="9"/>
      <c r="XFD3" s="1"/>
    </row>
    <row r="4" spans="3:11 16384:16384" x14ac:dyDescent="0.35">
      <c r="C4" s="2" t="s">
        <v>0</v>
      </c>
      <c r="D4" s="3">
        <v>14000</v>
      </c>
      <c r="E4" s="3">
        <v>14000</v>
      </c>
      <c r="F4" s="3">
        <v>14000</v>
      </c>
      <c r="G4" s="3">
        <v>14000</v>
      </c>
      <c r="H4" s="3">
        <v>14000</v>
      </c>
      <c r="I4" s="3">
        <v>14000</v>
      </c>
      <c r="K4" s="9"/>
    </row>
    <row r="5" spans="3:11 16384:16384" x14ac:dyDescent="0.35">
      <c r="C5" s="4" t="s">
        <v>1</v>
      </c>
      <c r="D5" s="5">
        <v>0</v>
      </c>
      <c r="E5" s="5">
        <v>14000</v>
      </c>
      <c r="F5" s="5">
        <v>12719</v>
      </c>
      <c r="G5" s="5">
        <v>7632</v>
      </c>
      <c r="H5" s="5">
        <v>7632</v>
      </c>
      <c r="I5" s="5">
        <v>5088</v>
      </c>
      <c r="K5" s="9"/>
    </row>
    <row r="6" spans="3:11 16384:16384" x14ac:dyDescent="0.35">
      <c r="C6" s="4" t="s">
        <v>2</v>
      </c>
      <c r="D6" s="5">
        <v>1342</v>
      </c>
      <c r="E6" s="5">
        <v>1342</v>
      </c>
      <c r="F6" s="5">
        <v>1342</v>
      </c>
      <c r="G6" s="5">
        <v>1342</v>
      </c>
      <c r="H6" s="5">
        <v>1342</v>
      </c>
      <c r="I6" s="5">
        <v>1342</v>
      </c>
      <c r="K6" s="9"/>
    </row>
    <row r="7" spans="3:11 16384:16384" x14ac:dyDescent="0.35">
      <c r="C7" s="4" t="s">
        <v>3</v>
      </c>
      <c r="D7" s="5">
        <f>+D6</f>
        <v>1342</v>
      </c>
      <c r="E7" s="5">
        <v>0</v>
      </c>
      <c r="F7" s="5">
        <v>0</v>
      </c>
      <c r="G7" s="5">
        <v>216</v>
      </c>
      <c r="H7" s="5">
        <f>+G7</f>
        <v>216</v>
      </c>
      <c r="I7" s="5">
        <v>779</v>
      </c>
      <c r="K7" s="9"/>
    </row>
    <row r="8" spans="3:11 16384:16384" ht="15" thickBot="1" x14ac:dyDescent="0.4">
      <c r="C8" s="6" t="s">
        <v>4</v>
      </c>
      <c r="D8" s="7">
        <v>0</v>
      </c>
      <c r="E8" s="7">
        <f>+E6</f>
        <v>1342</v>
      </c>
      <c r="F8" s="7">
        <f>+F6</f>
        <v>1342</v>
      </c>
      <c r="G8" s="7">
        <f>+G6-G7</f>
        <v>1126</v>
      </c>
      <c r="H8" s="7">
        <f>+G8</f>
        <v>1126</v>
      </c>
      <c r="I8" s="7">
        <f>+I6-I7</f>
        <v>563</v>
      </c>
      <c r="K8" s="9"/>
    </row>
    <row r="9" spans="3:11 16384:16384" x14ac:dyDescent="0.35">
      <c r="K9" s="9"/>
    </row>
    <row r="10" spans="3:11 16384:16384" x14ac:dyDescent="0.35">
      <c r="C10" s="73" t="s">
        <v>12</v>
      </c>
      <c r="D10" s="73"/>
      <c r="E10" s="73"/>
      <c r="F10" s="73"/>
      <c r="G10" s="73"/>
      <c r="H10" s="73"/>
      <c r="I10" s="73"/>
      <c r="K10" s="9">
        <f>21000/14</f>
        <v>1500</v>
      </c>
    </row>
    <row r="11" spans="3:11 16384:16384" x14ac:dyDescent="0.35">
      <c r="C11" s="8"/>
      <c r="D11" s="8" t="s">
        <v>5</v>
      </c>
      <c r="E11" s="8" t="s">
        <v>6</v>
      </c>
      <c r="F11" s="8" t="s">
        <v>7</v>
      </c>
      <c r="G11" s="8" t="s">
        <v>8</v>
      </c>
      <c r="H11" s="8" t="s">
        <v>9</v>
      </c>
      <c r="I11" s="8" t="s">
        <v>10</v>
      </c>
      <c r="K11" s="9"/>
    </row>
    <row r="12" spans="3:11 16384:16384" x14ac:dyDescent="0.35">
      <c r="C12" s="2" t="s">
        <v>0</v>
      </c>
      <c r="D12" s="3">
        <v>21000</v>
      </c>
      <c r="E12" s="3">
        <v>21000</v>
      </c>
      <c r="F12" s="3">
        <v>21000</v>
      </c>
      <c r="G12" s="3">
        <v>21000</v>
      </c>
      <c r="H12" s="3">
        <v>21000</v>
      </c>
      <c r="I12" s="3">
        <v>21000</v>
      </c>
      <c r="K12" s="9"/>
    </row>
    <row r="13" spans="3:11 16384:16384" x14ac:dyDescent="0.35">
      <c r="C13" s="4" t="s">
        <v>1</v>
      </c>
      <c r="D13" s="5">
        <v>0</v>
      </c>
      <c r="E13" s="5">
        <f>+E12</f>
        <v>21000</v>
      </c>
      <c r="F13" s="5">
        <v>12719</v>
      </c>
      <c r="G13" s="5">
        <v>7632</v>
      </c>
      <c r="H13" s="5">
        <v>7632</v>
      </c>
      <c r="I13" s="5">
        <v>5088</v>
      </c>
      <c r="K13" s="9"/>
    </row>
    <row r="14" spans="3:11 16384:16384" x14ac:dyDescent="0.35">
      <c r="C14" s="4" t="s">
        <v>2</v>
      </c>
      <c r="D14" s="5">
        <v>3139</v>
      </c>
      <c r="E14" s="5">
        <v>3139</v>
      </c>
      <c r="F14" s="5">
        <v>3139</v>
      </c>
      <c r="G14" s="5">
        <v>3139</v>
      </c>
      <c r="H14" s="5">
        <v>3139</v>
      </c>
      <c r="I14" s="5">
        <v>3139</v>
      </c>
      <c r="K14" s="9"/>
    </row>
    <row r="15" spans="3:11 16384:16384" x14ac:dyDescent="0.35">
      <c r="C15" s="4" t="s">
        <v>3</v>
      </c>
      <c r="D15" s="5">
        <f>+D14</f>
        <v>3139</v>
      </c>
      <c r="E15" s="5">
        <v>0</v>
      </c>
      <c r="F15" s="5">
        <v>588</v>
      </c>
      <c r="G15" s="5">
        <v>1608</v>
      </c>
      <c r="H15" s="5">
        <f>+G15</f>
        <v>1608</v>
      </c>
      <c r="I15" s="5">
        <v>2118</v>
      </c>
      <c r="K15" s="9"/>
    </row>
    <row r="16" spans="3:11 16384:16384" ht="15" thickBot="1" x14ac:dyDescent="0.4">
      <c r="C16" s="6" t="s">
        <v>4</v>
      </c>
      <c r="D16" s="7">
        <v>0</v>
      </c>
      <c r="E16" s="7">
        <f>+E14</f>
        <v>3139</v>
      </c>
      <c r="F16" s="7">
        <f>+F14-F15</f>
        <v>2551</v>
      </c>
      <c r="G16" s="7">
        <f>+G14-G15</f>
        <v>1531</v>
      </c>
      <c r="H16" s="7">
        <f>+G16</f>
        <v>1531</v>
      </c>
      <c r="I16" s="7">
        <f>+I14-I15</f>
        <v>1021</v>
      </c>
      <c r="K16" s="9"/>
    </row>
    <row r="17" spans="3:11" x14ac:dyDescent="0.35">
      <c r="K17" s="9"/>
    </row>
    <row r="18" spans="3:11" x14ac:dyDescent="0.35">
      <c r="C18" s="73" t="s">
        <v>13</v>
      </c>
      <c r="D18" s="73"/>
      <c r="E18" s="73"/>
      <c r="F18" s="73"/>
      <c r="G18" s="73"/>
      <c r="H18" s="73"/>
      <c r="I18" s="73"/>
      <c r="K18" s="9">
        <f>28000/14</f>
        <v>2000</v>
      </c>
    </row>
    <row r="19" spans="3:11" x14ac:dyDescent="0.35">
      <c r="C19" s="8"/>
      <c r="D19" s="8" t="s">
        <v>5</v>
      </c>
      <c r="E19" s="8" t="s">
        <v>6</v>
      </c>
      <c r="F19" s="8" t="s">
        <v>7</v>
      </c>
      <c r="G19" s="8" t="s">
        <v>8</v>
      </c>
      <c r="H19" s="8" t="s">
        <v>9</v>
      </c>
      <c r="I19" s="8" t="s">
        <v>10</v>
      </c>
      <c r="K19" s="9"/>
    </row>
    <row r="20" spans="3:11" x14ac:dyDescent="0.35">
      <c r="C20" s="2" t="s">
        <v>0</v>
      </c>
      <c r="D20" s="3">
        <v>28000</v>
      </c>
      <c r="E20" s="3">
        <v>28000</v>
      </c>
      <c r="F20" s="3">
        <v>28000</v>
      </c>
      <c r="G20" s="3">
        <v>28000</v>
      </c>
      <c r="H20" s="3">
        <v>28000</v>
      </c>
      <c r="I20" s="3">
        <v>28000</v>
      </c>
      <c r="K20" s="9"/>
    </row>
    <row r="21" spans="3:11" x14ac:dyDescent="0.35">
      <c r="C21" s="4" t="s">
        <v>1</v>
      </c>
      <c r="D21" s="5">
        <v>0</v>
      </c>
      <c r="E21" s="5">
        <v>22895</v>
      </c>
      <c r="F21" s="5">
        <v>12719</v>
      </c>
      <c r="G21" s="5">
        <v>7632</v>
      </c>
      <c r="H21" s="5">
        <v>7632</v>
      </c>
      <c r="I21" s="5">
        <v>5088</v>
      </c>
      <c r="K21" s="9"/>
    </row>
    <row r="22" spans="3:11" x14ac:dyDescent="0.35">
      <c r="C22" s="4" t="s">
        <v>2</v>
      </c>
      <c r="D22" s="5">
        <v>5342</v>
      </c>
      <c r="E22" s="5">
        <v>5342</v>
      </c>
      <c r="F22" s="5">
        <v>5342</v>
      </c>
      <c r="G22" s="5">
        <v>5342</v>
      </c>
      <c r="H22" s="5">
        <v>5342</v>
      </c>
      <c r="I22" s="5">
        <v>5342</v>
      </c>
      <c r="K22" s="9"/>
    </row>
    <row r="23" spans="3:11" x14ac:dyDescent="0.35">
      <c r="C23" s="4" t="s">
        <v>3</v>
      </c>
      <c r="D23" s="5">
        <f>+D22</f>
        <v>5342</v>
      </c>
      <c r="E23" s="5">
        <v>0</v>
      </c>
      <c r="F23" s="5">
        <v>2365</v>
      </c>
      <c r="G23" s="5">
        <v>3556</v>
      </c>
      <c r="H23" s="5">
        <f>+G23</f>
        <v>3556</v>
      </c>
      <c r="I23" s="5">
        <v>4151</v>
      </c>
      <c r="K23" s="9"/>
    </row>
    <row r="24" spans="3:11" ht="15" thickBot="1" x14ac:dyDescent="0.4">
      <c r="C24" s="6" t="s">
        <v>4</v>
      </c>
      <c r="D24" s="7">
        <v>0</v>
      </c>
      <c r="E24" s="7">
        <f>+E22-E23</f>
        <v>5342</v>
      </c>
      <c r="F24" s="7">
        <f>+F22-F23</f>
        <v>2977</v>
      </c>
      <c r="G24" s="7">
        <f>+G22-G23</f>
        <v>1786</v>
      </c>
      <c r="H24" s="7">
        <f>+G24</f>
        <v>1786</v>
      </c>
      <c r="I24" s="7">
        <f>+I22-I23</f>
        <v>1191</v>
      </c>
      <c r="K24" s="9"/>
    </row>
    <row r="25" spans="3:11" x14ac:dyDescent="0.35">
      <c r="K25" s="9"/>
    </row>
    <row r="26" spans="3:11" x14ac:dyDescent="0.35">
      <c r="C26" s="73" t="s">
        <v>14</v>
      </c>
      <c r="D26" s="73"/>
      <c r="E26" s="73"/>
      <c r="F26" s="73"/>
      <c r="G26" s="73"/>
      <c r="H26" s="73"/>
      <c r="I26" s="73"/>
      <c r="K26" s="9">
        <f>36000/14</f>
        <v>2571.4285714285716</v>
      </c>
    </row>
    <row r="27" spans="3:11" x14ac:dyDescent="0.35">
      <c r="C27" s="8"/>
      <c r="D27" s="8" t="s">
        <v>5</v>
      </c>
      <c r="E27" s="8" t="s">
        <v>6</v>
      </c>
      <c r="F27" s="8" t="s">
        <v>7</v>
      </c>
      <c r="G27" s="8" t="s">
        <v>8</v>
      </c>
      <c r="H27" s="8" t="s">
        <v>9</v>
      </c>
      <c r="I27" s="8" t="s">
        <v>10</v>
      </c>
      <c r="K27" s="9"/>
    </row>
    <row r="28" spans="3:11" x14ac:dyDescent="0.35">
      <c r="C28" s="2" t="s">
        <v>0</v>
      </c>
      <c r="D28" s="3">
        <v>36000</v>
      </c>
      <c r="E28" s="3">
        <v>36000</v>
      </c>
      <c r="F28" s="3">
        <v>36000</v>
      </c>
      <c r="G28" s="3">
        <v>36000</v>
      </c>
      <c r="H28" s="3">
        <v>36000</v>
      </c>
      <c r="I28" s="3">
        <v>36000</v>
      </c>
    </row>
    <row r="29" spans="3:11" x14ac:dyDescent="0.35">
      <c r="C29" s="4" t="s">
        <v>1</v>
      </c>
      <c r="D29" s="5">
        <v>0</v>
      </c>
      <c r="E29" s="5">
        <v>22895</v>
      </c>
      <c r="F29" s="5">
        <v>12719</v>
      </c>
      <c r="G29" s="5">
        <v>7632</v>
      </c>
      <c r="H29" s="5">
        <v>7632</v>
      </c>
      <c r="I29" s="5">
        <v>5088</v>
      </c>
    </row>
    <row r="30" spans="3:11" x14ac:dyDescent="0.35">
      <c r="C30" s="4" t="s">
        <v>2</v>
      </c>
      <c r="D30" s="5">
        <v>8252</v>
      </c>
      <c r="E30" s="5">
        <v>8252</v>
      </c>
      <c r="F30" s="5">
        <v>8252</v>
      </c>
      <c r="G30" s="5">
        <v>8252</v>
      </c>
      <c r="H30" s="5">
        <v>8252</v>
      </c>
      <c r="I30" s="5">
        <v>8252</v>
      </c>
    </row>
    <row r="31" spans="3:11" x14ac:dyDescent="0.35">
      <c r="C31" s="4" t="s">
        <v>3</v>
      </c>
      <c r="D31" s="5">
        <f>+D30</f>
        <v>8252</v>
      </c>
      <c r="E31" s="5">
        <v>2149</v>
      </c>
      <c r="F31" s="5">
        <v>4862</v>
      </c>
      <c r="G31" s="5">
        <v>6218</v>
      </c>
      <c r="H31" s="5">
        <f>+G31</f>
        <v>6218</v>
      </c>
      <c r="I31" s="5">
        <v>6896</v>
      </c>
    </row>
    <row r="32" spans="3:11" ht="15" thickBot="1" x14ac:dyDescent="0.4">
      <c r="C32" s="6" t="s">
        <v>4</v>
      </c>
      <c r="D32" s="7">
        <v>0</v>
      </c>
      <c r="E32" s="7">
        <f>+E30-E31</f>
        <v>6103</v>
      </c>
      <c r="F32" s="7">
        <f>+F30-F31</f>
        <v>3390</v>
      </c>
      <c r="G32" s="7">
        <f>+G30-G31</f>
        <v>2034</v>
      </c>
      <c r="H32" s="7">
        <f>+G32</f>
        <v>2034</v>
      </c>
      <c r="I32" s="7">
        <f>+I30-I31</f>
        <v>1356</v>
      </c>
    </row>
  </sheetData>
  <mergeCells count="4">
    <mergeCell ref="C2:I2"/>
    <mergeCell ref="C10:I10"/>
    <mergeCell ref="C18:I18"/>
    <mergeCell ref="C26:I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7DD12-8C0C-467E-B85D-87382261382B}">
  <dimension ref="A6:AT59"/>
  <sheetViews>
    <sheetView showGridLines="0" tabSelected="1" view="pageBreakPreview" topLeftCell="A31" zoomScale="85" zoomScaleNormal="115" zoomScaleSheetLayoutView="85" workbookViewId="0">
      <selection activeCell="J40" sqref="J40"/>
    </sheetView>
  </sheetViews>
  <sheetFormatPr defaultRowHeight="14.5" x14ac:dyDescent="0.35"/>
  <cols>
    <col min="1" max="1" width="12.1796875" bestFit="1" customWidth="1"/>
    <col min="2" max="2" width="5.453125" customWidth="1"/>
    <col min="3" max="3" width="13.54296875" customWidth="1"/>
    <col min="4" max="4" width="10.90625" hidden="1" customWidth="1"/>
    <col min="5" max="5" width="10.453125" hidden="1" customWidth="1"/>
    <col min="6" max="6" width="23.36328125" bestFit="1" customWidth="1"/>
    <col min="7" max="7" width="12.6328125" hidden="1" customWidth="1"/>
    <col min="8" max="8" width="10.90625" customWidth="1"/>
    <col min="9" max="9" width="10.36328125" hidden="1" customWidth="1"/>
    <col min="10" max="10" width="23.36328125" bestFit="1" customWidth="1"/>
    <col min="11" max="11" width="12.54296875" hidden="1" customWidth="1"/>
    <col min="12" max="12" width="11.36328125" bestFit="1" customWidth="1"/>
    <col min="13" max="13" width="10.36328125" hidden="1" customWidth="1"/>
    <col min="14" max="14" width="23.36328125" bestFit="1" customWidth="1"/>
    <col min="15" max="15" width="11.453125" hidden="1" customWidth="1"/>
    <col min="16" max="16" width="11.453125" customWidth="1"/>
    <col min="17" max="17" width="11.453125" hidden="1" customWidth="1"/>
    <col min="18" max="18" width="23.36328125" bestFit="1" customWidth="1"/>
    <col min="19" max="19" width="10.90625" hidden="1" customWidth="1"/>
    <col min="20" max="20" width="10.90625" customWidth="1"/>
    <col min="21" max="21" width="11.453125" hidden="1" customWidth="1"/>
    <col min="22" max="22" width="23.36328125" bestFit="1" customWidth="1"/>
    <col min="23" max="23" width="10.90625" hidden="1" customWidth="1"/>
    <col min="24" max="24" width="10.90625" customWidth="1"/>
    <col min="25" max="25" width="11.08984375" hidden="1" customWidth="1"/>
    <col min="26" max="26" width="21.26953125" bestFit="1" customWidth="1"/>
    <col min="27" max="27" width="11.08984375" hidden="1" customWidth="1"/>
    <col min="28" max="28" width="10.36328125" bestFit="1" customWidth="1"/>
    <col min="29" max="29" width="10.36328125" hidden="1" customWidth="1"/>
    <col min="30" max="30" width="21.26953125" bestFit="1" customWidth="1"/>
    <col min="31" max="31" width="10.36328125" hidden="1" customWidth="1"/>
    <col min="32" max="32" width="10.36328125" bestFit="1" customWidth="1"/>
    <col min="33" max="33" width="10.36328125" hidden="1" customWidth="1"/>
    <col min="34" max="34" width="21.26953125" bestFit="1" customWidth="1"/>
    <col min="35" max="35" width="10.36328125" hidden="1" customWidth="1"/>
    <col min="36" max="36" width="10.36328125" bestFit="1" customWidth="1"/>
    <col min="37" max="37" width="10.36328125" hidden="1" customWidth="1"/>
    <col min="38" max="38" width="21.26953125" bestFit="1" customWidth="1"/>
    <col min="39" max="39" width="10.36328125" hidden="1" customWidth="1"/>
    <col min="40" max="40" width="10.36328125" bestFit="1" customWidth="1"/>
    <col min="41" max="41" width="10.36328125" hidden="1" customWidth="1"/>
    <col min="42" max="42" width="21.26953125" bestFit="1" customWidth="1"/>
    <col min="43" max="43" width="10.36328125" hidden="1" customWidth="1"/>
    <col min="44" max="44" width="10.36328125" bestFit="1" customWidth="1"/>
  </cols>
  <sheetData>
    <row r="6" spans="3:46" x14ac:dyDescent="0.35">
      <c r="Z6" s="9"/>
    </row>
    <row r="7" spans="3:46" x14ac:dyDescent="0.35">
      <c r="C7" s="74" t="s">
        <v>11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</row>
    <row r="8" spans="3:46" x14ac:dyDescent="0.35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20"/>
      <c r="S8" s="11"/>
      <c r="T8" s="11"/>
      <c r="U8" s="11"/>
      <c r="V8" s="21"/>
      <c r="W8" s="11"/>
      <c r="X8" s="11"/>
      <c r="Y8" s="13"/>
      <c r="Z8" s="12"/>
      <c r="AA8" s="13"/>
    </row>
    <row r="9" spans="3:46" x14ac:dyDescent="0.35">
      <c r="C9" s="75"/>
      <c r="D9" s="76" t="s">
        <v>16</v>
      </c>
      <c r="E9" s="75" t="s">
        <v>21</v>
      </c>
      <c r="F9" s="75"/>
      <c r="G9" s="75"/>
      <c r="H9" s="75"/>
      <c r="I9" s="75" t="s">
        <v>22</v>
      </c>
      <c r="J9" s="75"/>
      <c r="K9" s="75"/>
      <c r="L9" s="75"/>
      <c r="M9" s="75" t="s">
        <v>23</v>
      </c>
      <c r="N9" s="75"/>
      <c r="O9" s="75"/>
      <c r="P9" s="75"/>
      <c r="Q9" s="75" t="s">
        <v>24</v>
      </c>
      <c r="R9" s="75"/>
      <c r="S9" s="75"/>
      <c r="T9" s="75"/>
      <c r="U9" s="75" t="s">
        <v>25</v>
      </c>
      <c r="V9" s="75"/>
      <c r="W9" s="75"/>
      <c r="X9" s="75"/>
      <c r="Y9" s="75" t="s">
        <v>50</v>
      </c>
      <c r="Z9" s="75"/>
      <c r="AA9" s="75"/>
      <c r="AB9" s="75"/>
      <c r="AC9" s="75" t="s">
        <v>51</v>
      </c>
      <c r="AD9" s="75"/>
      <c r="AE9" s="75"/>
      <c r="AF9" s="75"/>
      <c r="AG9" s="75" t="s">
        <v>52</v>
      </c>
      <c r="AH9" s="75"/>
      <c r="AI9" s="75"/>
      <c r="AJ9" s="75"/>
      <c r="AK9" s="75" t="s">
        <v>53</v>
      </c>
      <c r="AL9" s="75"/>
      <c r="AM9" s="75"/>
      <c r="AN9" s="75"/>
      <c r="AO9" s="75" t="s">
        <v>54</v>
      </c>
      <c r="AP9" s="75"/>
      <c r="AQ9" s="75"/>
      <c r="AR9" s="75"/>
    </row>
    <row r="10" spans="3:46" ht="36" x14ac:dyDescent="0.35">
      <c r="C10" s="75"/>
      <c r="D10" s="76"/>
      <c r="E10" s="52">
        <v>2023</v>
      </c>
      <c r="F10" s="52">
        <v>2024</v>
      </c>
      <c r="G10" s="44" t="s">
        <v>45</v>
      </c>
      <c r="H10" s="54" t="s">
        <v>57</v>
      </c>
      <c r="I10" s="52">
        <v>2023</v>
      </c>
      <c r="J10" s="52">
        <v>2024</v>
      </c>
      <c r="K10" s="44" t="s">
        <v>45</v>
      </c>
      <c r="L10" s="54" t="s">
        <v>57</v>
      </c>
      <c r="M10" s="52">
        <v>2023</v>
      </c>
      <c r="N10" s="52">
        <v>2024</v>
      </c>
      <c r="O10" s="44" t="s">
        <v>45</v>
      </c>
      <c r="P10" s="54" t="s">
        <v>57</v>
      </c>
      <c r="Q10" s="52">
        <v>2023</v>
      </c>
      <c r="R10" s="52">
        <v>2024</v>
      </c>
      <c r="S10" s="44" t="s">
        <v>45</v>
      </c>
      <c r="T10" s="54" t="s">
        <v>57</v>
      </c>
      <c r="U10" s="52">
        <v>2023</v>
      </c>
      <c r="V10" s="52">
        <v>2024</v>
      </c>
      <c r="W10" s="44" t="s">
        <v>45</v>
      </c>
      <c r="X10" s="54" t="s">
        <v>57</v>
      </c>
      <c r="Y10" s="52">
        <v>2023</v>
      </c>
      <c r="Z10" s="52">
        <v>2024</v>
      </c>
      <c r="AA10" s="44" t="s">
        <v>45</v>
      </c>
      <c r="AB10" s="54" t="s">
        <v>57</v>
      </c>
      <c r="AC10" s="52">
        <v>2023</v>
      </c>
      <c r="AD10" s="52">
        <v>2024</v>
      </c>
      <c r="AE10" s="44" t="s">
        <v>45</v>
      </c>
      <c r="AF10" s="54" t="s">
        <v>57</v>
      </c>
      <c r="AG10" s="52">
        <v>2023</v>
      </c>
      <c r="AH10" s="52">
        <v>2024</v>
      </c>
      <c r="AI10" s="44" t="s">
        <v>45</v>
      </c>
      <c r="AJ10" s="54" t="s">
        <v>57</v>
      </c>
      <c r="AK10" s="52">
        <v>2023</v>
      </c>
      <c r="AL10" s="52">
        <v>2024</v>
      </c>
      <c r="AM10" s="44" t="s">
        <v>45</v>
      </c>
      <c r="AN10" s="54" t="s">
        <v>57</v>
      </c>
      <c r="AO10" s="52">
        <v>2023</v>
      </c>
      <c r="AP10" s="52">
        <v>2024</v>
      </c>
      <c r="AQ10" s="44" t="s">
        <v>45</v>
      </c>
      <c r="AR10" s="54" t="s">
        <v>57</v>
      </c>
      <c r="AT10" s="54" t="s">
        <v>59</v>
      </c>
    </row>
    <row r="11" spans="3:46" x14ac:dyDescent="0.35">
      <c r="C11" s="15" t="s">
        <v>0</v>
      </c>
      <c r="D11" s="58">
        <v>14000</v>
      </c>
      <c r="E11" s="58">
        <v>14000</v>
      </c>
      <c r="F11" s="22">
        <v>14000</v>
      </c>
      <c r="G11" s="22">
        <v>14000</v>
      </c>
      <c r="H11" s="22">
        <v>14000</v>
      </c>
      <c r="I11" s="58">
        <v>14000</v>
      </c>
      <c r="J11" s="22">
        <v>14000</v>
      </c>
      <c r="K11" s="22">
        <v>14000</v>
      </c>
      <c r="L11" s="22">
        <v>14000</v>
      </c>
      <c r="M11" s="58">
        <v>14000</v>
      </c>
      <c r="N11" s="22">
        <v>14000</v>
      </c>
      <c r="O11" s="22">
        <v>14000</v>
      </c>
      <c r="P11" s="22">
        <v>14000</v>
      </c>
      <c r="Q11" s="58">
        <v>14000</v>
      </c>
      <c r="R11" s="22">
        <v>14000</v>
      </c>
      <c r="S11" s="22">
        <v>14000</v>
      </c>
      <c r="T11" s="22">
        <v>14000</v>
      </c>
      <c r="U11" s="58">
        <v>14000</v>
      </c>
      <c r="V11" s="22">
        <v>14000</v>
      </c>
      <c r="W11" s="22">
        <v>14000</v>
      </c>
      <c r="X11" s="22">
        <v>14000</v>
      </c>
      <c r="Y11" s="58">
        <v>14000</v>
      </c>
      <c r="Z11" s="22">
        <v>14000</v>
      </c>
      <c r="AA11" s="22">
        <v>14000</v>
      </c>
      <c r="AB11" s="22">
        <v>14000</v>
      </c>
      <c r="AC11" s="58">
        <v>14000</v>
      </c>
      <c r="AD11" s="22">
        <v>14000</v>
      </c>
      <c r="AE11" s="22">
        <v>14000</v>
      </c>
      <c r="AF11" s="22">
        <v>14000</v>
      </c>
      <c r="AG11" s="58">
        <v>14000</v>
      </c>
      <c r="AH11" s="22">
        <v>14000</v>
      </c>
      <c r="AI11" s="22">
        <v>14000</v>
      </c>
      <c r="AJ11" s="22">
        <v>14000</v>
      </c>
      <c r="AK11" s="58">
        <v>14000</v>
      </c>
      <c r="AL11" s="22">
        <v>14000</v>
      </c>
      <c r="AM11" s="22">
        <v>14000</v>
      </c>
      <c r="AN11" s="22">
        <v>14000</v>
      </c>
      <c r="AO11" s="58">
        <v>14000</v>
      </c>
      <c r="AP11" s="22">
        <v>14000</v>
      </c>
      <c r="AQ11" s="22">
        <v>14000</v>
      </c>
      <c r="AR11" s="22">
        <v>14000</v>
      </c>
      <c r="AT11" s="22">
        <v>3973</v>
      </c>
    </row>
    <row r="12" spans="3:46" x14ac:dyDescent="0.35">
      <c r="C12" s="16" t="s">
        <v>1</v>
      </c>
      <c r="D12" s="59">
        <v>0</v>
      </c>
      <c r="E12" s="59">
        <v>6005</v>
      </c>
      <c r="F12" s="23">
        <v>14000</v>
      </c>
      <c r="G12" s="23">
        <v>0</v>
      </c>
      <c r="H12" s="23">
        <v>14000</v>
      </c>
      <c r="I12" s="59">
        <v>4804</v>
      </c>
      <c r="J12" s="23">
        <v>10500</v>
      </c>
      <c r="K12" s="23">
        <v>0</v>
      </c>
      <c r="L12" s="23">
        <v>10500</v>
      </c>
      <c r="M12" s="59">
        <v>3603</v>
      </c>
      <c r="N12" s="23">
        <v>7000</v>
      </c>
      <c r="O12" s="23">
        <v>0</v>
      </c>
      <c r="P12" s="23">
        <v>10500</v>
      </c>
      <c r="Q12" s="59">
        <v>3603</v>
      </c>
      <c r="R12" s="23">
        <v>7000</v>
      </c>
      <c r="S12" s="23">
        <v>0</v>
      </c>
      <c r="T12" s="23">
        <v>10500</v>
      </c>
      <c r="U12" s="59">
        <v>2402</v>
      </c>
      <c r="V12" s="23">
        <v>3500</v>
      </c>
      <c r="W12" s="23">
        <v>0</v>
      </c>
      <c r="X12" s="23">
        <v>7000</v>
      </c>
      <c r="Y12" s="59">
        <v>0</v>
      </c>
      <c r="Z12" s="23">
        <v>0</v>
      </c>
      <c r="AA12" s="23">
        <v>0</v>
      </c>
      <c r="AB12" s="23">
        <v>7000</v>
      </c>
      <c r="AC12" s="59">
        <v>0</v>
      </c>
      <c r="AD12" s="23">
        <v>0</v>
      </c>
      <c r="AE12" s="23">
        <v>0</v>
      </c>
      <c r="AF12" s="22">
        <v>7000</v>
      </c>
      <c r="AG12" s="59">
        <v>0</v>
      </c>
      <c r="AH12" s="23">
        <v>0</v>
      </c>
      <c r="AI12" s="23">
        <v>0</v>
      </c>
      <c r="AJ12" s="23">
        <v>3500</v>
      </c>
      <c r="AK12" s="59">
        <v>0</v>
      </c>
      <c r="AL12" s="23">
        <v>0</v>
      </c>
      <c r="AM12" s="23">
        <v>0</v>
      </c>
      <c r="AN12" s="22">
        <v>3500</v>
      </c>
      <c r="AO12" s="59">
        <v>0</v>
      </c>
      <c r="AP12" s="23">
        <v>0</v>
      </c>
      <c r="AQ12" s="23">
        <v>0</v>
      </c>
      <c r="AR12" s="23">
        <v>3500</v>
      </c>
    </row>
    <row r="13" spans="3:46" x14ac:dyDescent="0.35">
      <c r="C13" s="16" t="s">
        <v>2</v>
      </c>
      <c r="D13" s="59">
        <v>1342</v>
      </c>
      <c r="E13" s="59">
        <v>1342</v>
      </c>
      <c r="F13" s="23">
        <v>1072</v>
      </c>
      <c r="G13" s="23">
        <v>1072</v>
      </c>
      <c r="H13" s="23">
        <v>1060</v>
      </c>
      <c r="I13" s="59">
        <v>1342</v>
      </c>
      <c r="J13" s="23">
        <v>1072</v>
      </c>
      <c r="K13" s="23">
        <v>1072</v>
      </c>
      <c r="L13" s="23">
        <v>1060</v>
      </c>
      <c r="M13" s="59">
        <v>1342</v>
      </c>
      <c r="N13" s="23">
        <v>1072</v>
      </c>
      <c r="O13" s="23">
        <v>1072</v>
      </c>
      <c r="P13" s="23">
        <v>1060</v>
      </c>
      <c r="Q13" s="59">
        <v>1342</v>
      </c>
      <c r="R13" s="23">
        <v>1072</v>
      </c>
      <c r="S13" s="23">
        <v>1072</v>
      </c>
      <c r="T13" s="23">
        <v>1060</v>
      </c>
      <c r="U13" s="59">
        <v>1342</v>
      </c>
      <c r="V13" s="23">
        <v>1072</v>
      </c>
      <c r="W13" s="23">
        <v>1072</v>
      </c>
      <c r="X13" s="23">
        <v>1060</v>
      </c>
      <c r="Y13" s="59">
        <v>1342</v>
      </c>
      <c r="Z13" s="23">
        <v>1072</v>
      </c>
      <c r="AA13" s="23">
        <v>1072</v>
      </c>
      <c r="AB13" s="23">
        <v>1060</v>
      </c>
      <c r="AC13" s="59">
        <v>1342</v>
      </c>
      <c r="AD13" s="23">
        <v>1072</v>
      </c>
      <c r="AE13" s="23">
        <v>1072</v>
      </c>
      <c r="AF13" s="23">
        <v>1060</v>
      </c>
      <c r="AG13" s="59">
        <v>1342</v>
      </c>
      <c r="AH13" s="23">
        <v>1072</v>
      </c>
      <c r="AI13" s="23">
        <v>1072</v>
      </c>
      <c r="AJ13" s="23">
        <v>1060</v>
      </c>
      <c r="AK13" s="59">
        <v>1342</v>
      </c>
      <c r="AL13" s="23">
        <v>1072</v>
      </c>
      <c r="AM13" s="23">
        <v>1072</v>
      </c>
      <c r="AN13" s="23">
        <v>1060</v>
      </c>
      <c r="AO13" s="59">
        <v>1342</v>
      </c>
      <c r="AP13" s="23">
        <v>1072</v>
      </c>
      <c r="AQ13" s="23">
        <v>1072</v>
      </c>
      <c r="AR13" s="23">
        <v>1060</v>
      </c>
    </row>
    <row r="14" spans="3:46" x14ac:dyDescent="0.35">
      <c r="C14" s="16" t="s">
        <v>3</v>
      </c>
      <c r="D14" s="59">
        <v>1342</v>
      </c>
      <c r="E14" s="59">
        <v>376</v>
      </c>
      <c r="F14" s="23">
        <v>0</v>
      </c>
      <c r="G14" s="23">
        <v>190</v>
      </c>
      <c r="H14" s="23">
        <v>0</v>
      </c>
      <c r="I14" s="59">
        <v>569</v>
      </c>
      <c r="J14" s="23">
        <v>0</v>
      </c>
      <c r="K14" s="23">
        <v>190</v>
      </c>
      <c r="L14" s="23">
        <v>0</v>
      </c>
      <c r="M14" s="59">
        <v>762</v>
      </c>
      <c r="N14" s="23">
        <v>113</v>
      </c>
      <c r="O14" s="23">
        <v>190</v>
      </c>
      <c r="P14" s="23">
        <v>0</v>
      </c>
      <c r="Q14" s="59">
        <v>762</v>
      </c>
      <c r="R14" s="23">
        <v>113</v>
      </c>
      <c r="S14" s="23">
        <v>190</v>
      </c>
      <c r="T14" s="23">
        <v>0</v>
      </c>
      <c r="U14" s="59">
        <v>956</v>
      </c>
      <c r="V14" s="23">
        <v>592</v>
      </c>
      <c r="W14" s="23">
        <v>190</v>
      </c>
      <c r="X14" s="23">
        <v>110</v>
      </c>
      <c r="Y14" s="59">
        <v>0</v>
      </c>
      <c r="Z14" s="67">
        <v>0</v>
      </c>
      <c r="AA14" s="23">
        <v>190</v>
      </c>
      <c r="AB14" s="23">
        <v>110</v>
      </c>
      <c r="AC14" s="59">
        <v>0</v>
      </c>
      <c r="AD14" s="67">
        <v>0</v>
      </c>
      <c r="AE14" s="23">
        <v>190</v>
      </c>
      <c r="AF14" s="23">
        <v>110</v>
      </c>
      <c r="AG14" s="59">
        <v>0</v>
      </c>
      <c r="AH14" s="67">
        <v>0</v>
      </c>
      <c r="AI14" s="23">
        <v>190</v>
      </c>
      <c r="AJ14" s="23">
        <v>585</v>
      </c>
      <c r="AK14" s="59">
        <v>0</v>
      </c>
      <c r="AL14" s="67">
        <v>0</v>
      </c>
      <c r="AM14" s="23">
        <v>190</v>
      </c>
      <c r="AN14" s="23">
        <v>585</v>
      </c>
      <c r="AO14" s="59">
        <v>0</v>
      </c>
      <c r="AP14" s="67">
        <v>0</v>
      </c>
      <c r="AQ14" s="23">
        <v>190</v>
      </c>
      <c r="AR14" s="23">
        <v>585</v>
      </c>
    </row>
    <row r="15" spans="3:46" ht="15" thickBot="1" x14ac:dyDescent="0.4">
      <c r="C15" s="16" t="s">
        <v>4</v>
      </c>
      <c r="D15" s="59">
        <v>0</v>
      </c>
      <c r="E15" s="59">
        <v>966</v>
      </c>
      <c r="F15" s="23">
        <v>1072</v>
      </c>
      <c r="G15" s="23">
        <v>882</v>
      </c>
      <c r="H15" s="23">
        <v>1060</v>
      </c>
      <c r="I15" s="59">
        <v>773</v>
      </c>
      <c r="J15" s="23">
        <v>1072</v>
      </c>
      <c r="K15" s="23">
        <v>882</v>
      </c>
      <c r="L15" s="23">
        <v>1060</v>
      </c>
      <c r="M15" s="59">
        <v>580</v>
      </c>
      <c r="N15" s="23">
        <v>959</v>
      </c>
      <c r="O15" s="23">
        <v>882</v>
      </c>
      <c r="P15" s="23">
        <v>1060</v>
      </c>
      <c r="Q15" s="59">
        <v>580</v>
      </c>
      <c r="R15" s="23">
        <v>959</v>
      </c>
      <c r="S15" s="23">
        <v>882</v>
      </c>
      <c r="T15" s="23">
        <v>1060</v>
      </c>
      <c r="U15" s="59">
        <v>386</v>
      </c>
      <c r="V15" s="23">
        <v>480</v>
      </c>
      <c r="W15" s="23">
        <v>882</v>
      </c>
      <c r="X15" s="23">
        <v>950</v>
      </c>
      <c r="Y15" s="59">
        <v>0</v>
      </c>
      <c r="Z15" s="23">
        <v>0</v>
      </c>
      <c r="AA15" s="23">
        <v>882</v>
      </c>
      <c r="AB15" s="23">
        <v>950</v>
      </c>
      <c r="AC15" s="59">
        <v>0</v>
      </c>
      <c r="AD15" s="23">
        <v>0</v>
      </c>
      <c r="AE15" s="23">
        <v>882</v>
      </c>
      <c r="AF15" s="23">
        <v>950</v>
      </c>
      <c r="AG15" s="59">
        <v>0</v>
      </c>
      <c r="AH15" s="23">
        <v>0</v>
      </c>
      <c r="AI15" s="23">
        <v>882</v>
      </c>
      <c r="AJ15" s="23">
        <v>475</v>
      </c>
      <c r="AK15" s="59">
        <v>0</v>
      </c>
      <c r="AL15" s="23">
        <v>0</v>
      </c>
      <c r="AM15" s="23">
        <v>882</v>
      </c>
      <c r="AN15" s="23">
        <v>475</v>
      </c>
      <c r="AO15" s="59">
        <v>0</v>
      </c>
      <c r="AP15" s="23">
        <v>0</v>
      </c>
      <c r="AQ15" s="23">
        <v>882</v>
      </c>
      <c r="AR15" s="23">
        <v>475</v>
      </c>
    </row>
    <row r="16" spans="3:46" ht="15" hidden="1" thickBot="1" x14ac:dyDescent="0.4">
      <c r="C16" s="17" t="s">
        <v>15</v>
      </c>
      <c r="D16" s="40"/>
      <c r="E16" s="40"/>
      <c r="F16" s="41">
        <v>0.10973084886128359</v>
      </c>
      <c r="G16" s="41">
        <v>-8.6956521739130488E-2</v>
      </c>
      <c r="H16" s="41">
        <v>0.20181405895691618</v>
      </c>
      <c r="I16" s="40"/>
      <c r="J16" s="41">
        <v>0.38680465717981893</v>
      </c>
      <c r="K16" s="41">
        <v>0.14100905562742572</v>
      </c>
      <c r="L16" s="41">
        <v>0.20181405895691618</v>
      </c>
      <c r="M16" s="40"/>
      <c r="N16" s="41">
        <v>0.65344827586206899</v>
      </c>
      <c r="O16" s="41">
        <v>0.52068965517241383</v>
      </c>
      <c r="P16" s="41">
        <v>0.20181405895691618</v>
      </c>
      <c r="Q16" s="40"/>
      <c r="R16" s="41">
        <v>0.65344827586206899</v>
      </c>
      <c r="S16" s="41">
        <v>0.52068965517241383</v>
      </c>
      <c r="T16" s="41">
        <v>0.20181405895691618</v>
      </c>
      <c r="U16" s="40"/>
      <c r="V16" s="41">
        <v>0.24352331606217614</v>
      </c>
      <c r="W16" s="41">
        <v>1.2849740932642488</v>
      </c>
      <c r="X16" s="41">
        <v>7.7097505668934252E-2</v>
      </c>
      <c r="Y16" s="40"/>
      <c r="Z16" s="41"/>
      <c r="AA16" s="41" t="e">
        <v>#DIV/0!</v>
      </c>
      <c r="AB16" s="41">
        <v>7.7097505668934252E-2</v>
      </c>
      <c r="AC16" s="40"/>
      <c r="AD16" s="41"/>
      <c r="AE16" s="41"/>
      <c r="AF16" s="41">
        <v>7.7097505668934252E-2</v>
      </c>
      <c r="AG16" s="40"/>
      <c r="AH16" s="41"/>
      <c r="AI16" s="41"/>
      <c r="AJ16" s="41">
        <v>-0.46145124716553287</v>
      </c>
      <c r="AK16" s="40"/>
      <c r="AL16" s="41"/>
      <c r="AM16" s="41"/>
      <c r="AN16" s="41">
        <v>-0.46145124716553287</v>
      </c>
      <c r="AO16" s="40"/>
      <c r="AP16" s="41"/>
      <c r="AQ16" s="41"/>
      <c r="AR16" s="41">
        <v>-0.46145124716553287</v>
      </c>
    </row>
    <row r="17" spans="1:46" s="64" customFormat="1" ht="15" thickBot="1" x14ac:dyDescent="0.4">
      <c r="F17" s="65" t="s">
        <v>47</v>
      </c>
      <c r="G17" s="62">
        <v>-190</v>
      </c>
      <c r="H17" s="62"/>
      <c r="I17" s="62"/>
      <c r="J17" s="65" t="s">
        <v>47</v>
      </c>
      <c r="K17" s="62">
        <v>-190</v>
      </c>
      <c r="L17" s="62"/>
      <c r="M17" s="62">
        <v>2649.76</v>
      </c>
      <c r="N17" s="65" t="s">
        <v>47</v>
      </c>
      <c r="O17" s="62">
        <v>-77</v>
      </c>
      <c r="P17" s="62"/>
      <c r="R17" s="65" t="s">
        <v>47</v>
      </c>
      <c r="S17" s="62">
        <v>-77</v>
      </c>
      <c r="T17" s="62"/>
      <c r="U17" s="62">
        <v>6149.76</v>
      </c>
      <c r="V17" s="65" t="s">
        <v>47</v>
      </c>
      <c r="W17" s="62">
        <v>402</v>
      </c>
      <c r="X17" s="62"/>
      <c r="Z17" s="65" t="s">
        <v>47</v>
      </c>
      <c r="AA17" s="62">
        <v>882</v>
      </c>
      <c r="AD17" s="65" t="s">
        <v>47</v>
      </c>
      <c r="AE17" s="62">
        <v>882</v>
      </c>
      <c r="AH17" s="65" t="s">
        <v>47</v>
      </c>
      <c r="AI17" s="62">
        <v>882</v>
      </c>
      <c r="AL17" s="65" t="s">
        <v>47</v>
      </c>
      <c r="AM17" s="62">
        <v>882</v>
      </c>
      <c r="AP17" s="65" t="s">
        <v>47</v>
      </c>
      <c r="AQ17" s="62">
        <v>882</v>
      </c>
      <c r="AS17" s="63"/>
    </row>
    <row r="18" spans="1:46" s="68" customFormat="1" ht="24.5" thickBot="1" x14ac:dyDescent="0.35">
      <c r="D18" s="69">
        <v>9896</v>
      </c>
      <c r="F18" s="70" t="s">
        <v>58</v>
      </c>
      <c r="G18" s="69">
        <v>-12</v>
      </c>
      <c r="H18" s="69">
        <v>-12</v>
      </c>
      <c r="I18" s="69"/>
      <c r="J18" s="70" t="s">
        <v>58</v>
      </c>
      <c r="K18" s="69">
        <v>-12</v>
      </c>
      <c r="L18" s="69">
        <v>-12</v>
      </c>
      <c r="M18" s="69"/>
      <c r="N18" s="70" t="s">
        <v>58</v>
      </c>
      <c r="O18" s="69">
        <v>101</v>
      </c>
      <c r="P18" s="69">
        <v>101</v>
      </c>
      <c r="R18" s="70" t="s">
        <v>58</v>
      </c>
      <c r="S18" s="69">
        <v>101</v>
      </c>
      <c r="T18" s="69">
        <v>101</v>
      </c>
      <c r="V18" s="70" t="s">
        <v>58</v>
      </c>
      <c r="W18" s="69">
        <v>470</v>
      </c>
      <c r="X18" s="69">
        <v>470</v>
      </c>
      <c r="Z18" s="70" t="s">
        <v>58</v>
      </c>
      <c r="AA18" s="69">
        <v>950</v>
      </c>
      <c r="AB18" s="69">
        <v>950</v>
      </c>
      <c r="AD18" s="70" t="s">
        <v>58</v>
      </c>
      <c r="AE18" s="69">
        <v>950</v>
      </c>
      <c r="AF18" s="69">
        <v>950</v>
      </c>
      <c r="AH18" s="70" t="s">
        <v>58</v>
      </c>
      <c r="AI18" s="69">
        <v>475</v>
      </c>
      <c r="AJ18" s="69">
        <v>475</v>
      </c>
      <c r="AL18" s="70" t="s">
        <v>58</v>
      </c>
      <c r="AM18" s="69">
        <v>475</v>
      </c>
      <c r="AN18" s="69">
        <v>475</v>
      </c>
      <c r="AP18" s="70" t="s">
        <v>58</v>
      </c>
      <c r="AQ18" s="69">
        <v>475</v>
      </c>
      <c r="AR18" s="69">
        <v>475</v>
      </c>
    </row>
    <row r="19" spans="1:46" s="10" customFormat="1" ht="12" x14ac:dyDescent="0.3">
      <c r="C19" s="28"/>
      <c r="D19" s="62">
        <v>0.1608730800323363</v>
      </c>
      <c r="F19" s="28"/>
      <c r="G19" s="28"/>
      <c r="H19" s="28"/>
      <c r="I19" s="28"/>
      <c r="M19" s="28"/>
      <c r="N19" s="28"/>
    </row>
    <row r="20" spans="1:46" s="10" customFormat="1" ht="12" x14ac:dyDescent="0.3">
      <c r="C20" s="74" t="s">
        <v>12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</row>
    <row r="21" spans="1:46" s="10" customFormat="1" ht="12" x14ac:dyDescent="0.3">
      <c r="C21" s="11"/>
      <c r="D21" s="11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11"/>
      <c r="X21" s="11"/>
    </row>
    <row r="22" spans="1:46" s="10" customFormat="1" ht="12" customHeight="1" x14ac:dyDescent="0.3">
      <c r="C22" s="75"/>
      <c r="D22" s="76" t="s">
        <v>16</v>
      </c>
      <c r="E22" s="75" t="s">
        <v>21</v>
      </c>
      <c r="F22" s="75"/>
      <c r="G22" s="75"/>
      <c r="H22" s="14"/>
      <c r="I22" s="75" t="s">
        <v>22</v>
      </c>
      <c r="J22" s="75"/>
      <c r="K22" s="75"/>
      <c r="L22" s="14"/>
      <c r="M22" s="75" t="s">
        <v>23</v>
      </c>
      <c r="N22" s="75"/>
      <c r="O22" s="75"/>
      <c r="P22" s="14"/>
      <c r="Q22" s="75" t="s">
        <v>24</v>
      </c>
      <c r="R22" s="75"/>
      <c r="S22" s="75"/>
      <c r="T22" s="14"/>
      <c r="U22" s="75" t="s">
        <v>25</v>
      </c>
      <c r="V22" s="75"/>
      <c r="W22" s="75"/>
      <c r="X22" s="75"/>
      <c r="Y22" s="75" t="s">
        <v>50</v>
      </c>
      <c r="Z22" s="75"/>
      <c r="AA22" s="75"/>
      <c r="AB22" s="75"/>
      <c r="AC22" s="75" t="s">
        <v>51</v>
      </c>
      <c r="AD22" s="75"/>
      <c r="AE22" s="75"/>
      <c r="AF22" s="75"/>
      <c r="AG22" s="75" t="s">
        <v>52</v>
      </c>
      <c r="AH22" s="75"/>
      <c r="AI22" s="75"/>
      <c r="AJ22" s="75"/>
      <c r="AK22" s="75" t="s">
        <v>53</v>
      </c>
      <c r="AL22" s="75"/>
      <c r="AM22" s="75"/>
      <c r="AN22" s="75"/>
      <c r="AO22" s="75" t="s">
        <v>54</v>
      </c>
      <c r="AP22" s="75"/>
      <c r="AQ22" s="75"/>
      <c r="AR22" s="75"/>
    </row>
    <row r="23" spans="1:46" s="10" customFormat="1" ht="36" x14ac:dyDescent="0.3">
      <c r="C23" s="75"/>
      <c r="D23" s="76"/>
      <c r="E23" s="52">
        <v>2023</v>
      </c>
      <c r="F23" s="52">
        <v>2024</v>
      </c>
      <c r="G23" s="44" t="s">
        <v>45</v>
      </c>
      <c r="H23" s="54" t="s">
        <v>57</v>
      </c>
      <c r="I23" s="52">
        <v>2023</v>
      </c>
      <c r="J23" s="52">
        <v>2024</v>
      </c>
      <c r="K23" s="44" t="s">
        <v>45</v>
      </c>
      <c r="L23" s="54" t="s">
        <v>57</v>
      </c>
      <c r="M23" s="52">
        <v>2023</v>
      </c>
      <c r="N23" s="52">
        <v>2024</v>
      </c>
      <c r="O23" s="44" t="s">
        <v>45</v>
      </c>
      <c r="P23" s="54" t="s">
        <v>57</v>
      </c>
      <c r="Q23" s="52">
        <v>2023</v>
      </c>
      <c r="R23" s="52">
        <v>2024</v>
      </c>
      <c r="S23" s="44" t="s">
        <v>45</v>
      </c>
      <c r="T23" s="54" t="s">
        <v>57</v>
      </c>
      <c r="U23" s="52">
        <v>2023</v>
      </c>
      <c r="V23" s="52">
        <v>2024</v>
      </c>
      <c r="W23" s="44" t="s">
        <v>45</v>
      </c>
      <c r="X23" s="54" t="s">
        <v>57</v>
      </c>
      <c r="Y23" s="52">
        <v>2023</v>
      </c>
      <c r="Z23" s="52">
        <v>2024</v>
      </c>
      <c r="AA23" s="44" t="s">
        <v>45</v>
      </c>
      <c r="AB23" s="54" t="s">
        <v>57</v>
      </c>
      <c r="AC23" s="52">
        <v>2023</v>
      </c>
      <c r="AD23" s="52">
        <v>2024</v>
      </c>
      <c r="AE23" s="44" t="s">
        <v>45</v>
      </c>
      <c r="AF23" s="54" t="s">
        <v>57</v>
      </c>
      <c r="AG23" s="52">
        <v>2023</v>
      </c>
      <c r="AH23" s="52">
        <v>2024</v>
      </c>
      <c r="AI23" s="44" t="s">
        <v>45</v>
      </c>
      <c r="AJ23" s="54" t="s">
        <v>57</v>
      </c>
      <c r="AK23" s="52">
        <v>2023</v>
      </c>
      <c r="AL23" s="52">
        <v>2024</v>
      </c>
      <c r="AM23" s="44" t="s">
        <v>45</v>
      </c>
      <c r="AN23" s="54" t="s">
        <v>57</v>
      </c>
      <c r="AO23" s="52">
        <v>2023</v>
      </c>
      <c r="AP23" s="52">
        <v>2024</v>
      </c>
      <c r="AQ23" s="44" t="s">
        <v>45</v>
      </c>
      <c r="AR23" s="54" t="s">
        <v>57</v>
      </c>
      <c r="AT23" s="54" t="s">
        <v>59</v>
      </c>
    </row>
    <row r="24" spans="1:46" s="10" customFormat="1" ht="12" x14ac:dyDescent="0.3">
      <c r="A24" s="28"/>
      <c r="C24" s="15" t="s">
        <v>0</v>
      </c>
      <c r="D24" s="58">
        <v>21000</v>
      </c>
      <c r="E24" s="58">
        <v>21000</v>
      </c>
      <c r="F24" s="22">
        <v>21000</v>
      </c>
      <c r="G24" s="22">
        <v>21000</v>
      </c>
      <c r="H24" s="22">
        <v>21000</v>
      </c>
      <c r="I24" s="58">
        <v>21000</v>
      </c>
      <c r="J24" s="22">
        <v>21000</v>
      </c>
      <c r="K24" s="22">
        <v>21000</v>
      </c>
      <c r="L24" s="22">
        <v>21000</v>
      </c>
      <c r="M24" s="58">
        <v>21000</v>
      </c>
      <c r="N24" s="22">
        <v>21000</v>
      </c>
      <c r="O24" s="22">
        <v>21000</v>
      </c>
      <c r="P24" s="22">
        <v>21000</v>
      </c>
      <c r="Q24" s="58">
        <v>21000</v>
      </c>
      <c r="R24" s="22">
        <v>21000</v>
      </c>
      <c r="S24" s="22">
        <v>21000</v>
      </c>
      <c r="T24" s="22">
        <v>21000</v>
      </c>
      <c r="U24" s="58">
        <v>21000</v>
      </c>
      <c r="V24" s="22">
        <v>21000</v>
      </c>
      <c r="W24" s="22">
        <v>21000</v>
      </c>
      <c r="X24" s="22">
        <v>21000</v>
      </c>
      <c r="Y24" s="58">
        <v>21000</v>
      </c>
      <c r="Z24" s="22">
        <v>21000</v>
      </c>
      <c r="AA24" s="22">
        <v>21000</v>
      </c>
      <c r="AB24" s="22">
        <v>21000</v>
      </c>
      <c r="AC24" s="58">
        <v>21000</v>
      </c>
      <c r="AD24" s="22">
        <v>21000</v>
      </c>
      <c r="AE24" s="22">
        <v>21000</v>
      </c>
      <c r="AF24" s="22">
        <v>21000</v>
      </c>
      <c r="AG24" s="58">
        <v>21000</v>
      </c>
      <c r="AH24" s="22">
        <v>21000</v>
      </c>
      <c r="AI24" s="22">
        <v>21000</v>
      </c>
      <c r="AJ24" s="22">
        <v>21000</v>
      </c>
      <c r="AK24" s="58">
        <v>21000</v>
      </c>
      <c r="AL24" s="22">
        <v>21000</v>
      </c>
      <c r="AM24" s="22">
        <v>21000</v>
      </c>
      <c r="AN24" s="22">
        <v>21000</v>
      </c>
      <c r="AO24" s="58">
        <v>21000</v>
      </c>
      <c r="AP24" s="22">
        <v>21000</v>
      </c>
      <c r="AQ24" s="22">
        <v>21000</v>
      </c>
      <c r="AR24" s="22">
        <v>21000</v>
      </c>
      <c r="AT24" s="22">
        <v>8305</v>
      </c>
    </row>
    <row r="25" spans="1:46" s="10" customFormat="1" ht="12" x14ac:dyDescent="0.3">
      <c r="A25" s="28"/>
      <c r="C25" s="16" t="s">
        <v>1</v>
      </c>
      <c r="D25" s="59">
        <v>0</v>
      </c>
      <c r="E25" s="59">
        <v>6005</v>
      </c>
      <c r="F25" s="23">
        <v>20370</v>
      </c>
      <c r="G25" s="23">
        <v>0</v>
      </c>
      <c r="H25" s="23">
        <v>21000</v>
      </c>
      <c r="I25" s="59">
        <v>4804</v>
      </c>
      <c r="J25" s="23">
        <v>15278</v>
      </c>
      <c r="K25" s="23">
        <v>0</v>
      </c>
      <c r="L25" s="23">
        <v>15750</v>
      </c>
      <c r="M25" s="59">
        <v>3603</v>
      </c>
      <c r="N25" s="23">
        <v>10185</v>
      </c>
      <c r="O25" s="23">
        <v>0</v>
      </c>
      <c r="P25" s="23">
        <v>15750</v>
      </c>
      <c r="Q25" s="59">
        <v>3603</v>
      </c>
      <c r="R25" s="23">
        <v>10185</v>
      </c>
      <c r="S25" s="23">
        <v>0</v>
      </c>
      <c r="T25" s="23">
        <v>15750</v>
      </c>
      <c r="U25" s="59">
        <v>2402</v>
      </c>
      <c r="V25" s="23">
        <v>5093</v>
      </c>
      <c r="W25" s="23">
        <v>0</v>
      </c>
      <c r="X25" s="23">
        <v>10500</v>
      </c>
      <c r="Y25" s="59">
        <v>0</v>
      </c>
      <c r="Z25" s="23">
        <v>0</v>
      </c>
      <c r="AA25" s="23">
        <v>0</v>
      </c>
      <c r="AB25" s="23">
        <v>10500</v>
      </c>
      <c r="AC25" s="59">
        <v>0</v>
      </c>
      <c r="AD25" s="23">
        <v>0</v>
      </c>
      <c r="AE25" s="23">
        <v>0</v>
      </c>
      <c r="AF25" s="23">
        <v>10500</v>
      </c>
      <c r="AG25" s="59">
        <v>0</v>
      </c>
      <c r="AH25" s="23">
        <v>0</v>
      </c>
      <c r="AI25" s="23">
        <v>0</v>
      </c>
      <c r="AJ25" s="23">
        <v>5250</v>
      </c>
      <c r="AK25" s="59">
        <v>0</v>
      </c>
      <c r="AL25" s="23">
        <v>0</v>
      </c>
      <c r="AM25" s="23">
        <v>0</v>
      </c>
      <c r="AN25" s="23">
        <v>5250</v>
      </c>
      <c r="AO25" s="59">
        <v>0</v>
      </c>
      <c r="AP25" s="23">
        <v>0</v>
      </c>
      <c r="AQ25" s="23">
        <v>0</v>
      </c>
      <c r="AR25" s="23">
        <v>5250</v>
      </c>
    </row>
    <row r="26" spans="1:46" s="10" customFormat="1" ht="12" x14ac:dyDescent="0.3">
      <c r="C26" s="16" t="s">
        <v>2</v>
      </c>
      <c r="D26" s="59">
        <v>3139</v>
      </c>
      <c r="E26" s="59">
        <v>3139</v>
      </c>
      <c r="F26" s="23">
        <v>2509</v>
      </c>
      <c r="G26" s="23">
        <v>2509</v>
      </c>
      <c r="H26" s="23">
        <v>2462</v>
      </c>
      <c r="I26" s="59">
        <v>3139</v>
      </c>
      <c r="J26" s="23">
        <v>2509</v>
      </c>
      <c r="K26" s="23">
        <v>2509</v>
      </c>
      <c r="L26" s="23">
        <v>2462</v>
      </c>
      <c r="M26" s="59">
        <v>3139</v>
      </c>
      <c r="N26" s="23">
        <v>2509</v>
      </c>
      <c r="O26" s="23">
        <v>2509</v>
      </c>
      <c r="P26" s="23">
        <v>2462</v>
      </c>
      <c r="Q26" s="59">
        <v>3139</v>
      </c>
      <c r="R26" s="23">
        <v>2509</v>
      </c>
      <c r="S26" s="23">
        <v>2509</v>
      </c>
      <c r="T26" s="23">
        <v>2462</v>
      </c>
      <c r="U26" s="59">
        <v>3139</v>
      </c>
      <c r="V26" s="23">
        <v>2509</v>
      </c>
      <c r="W26" s="23">
        <v>2509</v>
      </c>
      <c r="X26" s="23">
        <v>2462</v>
      </c>
      <c r="Y26" s="59">
        <v>3139</v>
      </c>
      <c r="Z26" s="23">
        <v>2509</v>
      </c>
      <c r="AA26" s="23">
        <v>2509</v>
      </c>
      <c r="AB26" s="23">
        <v>2462</v>
      </c>
      <c r="AC26" s="59">
        <v>3139</v>
      </c>
      <c r="AD26" s="23">
        <v>2509</v>
      </c>
      <c r="AE26" s="23">
        <v>2509</v>
      </c>
      <c r="AF26" s="23">
        <v>2462</v>
      </c>
      <c r="AG26" s="59">
        <v>3139</v>
      </c>
      <c r="AH26" s="23">
        <v>2509</v>
      </c>
      <c r="AI26" s="23">
        <v>2509</v>
      </c>
      <c r="AJ26" s="23">
        <v>2462</v>
      </c>
      <c r="AK26" s="59">
        <v>3139</v>
      </c>
      <c r="AL26" s="23">
        <v>2509</v>
      </c>
      <c r="AM26" s="23">
        <v>2509</v>
      </c>
      <c r="AN26" s="23">
        <v>2462</v>
      </c>
      <c r="AO26" s="59">
        <v>3139</v>
      </c>
      <c r="AP26" s="23">
        <v>2509</v>
      </c>
      <c r="AQ26" s="23">
        <v>2509</v>
      </c>
      <c r="AR26" s="23">
        <v>2462</v>
      </c>
    </row>
    <row r="27" spans="1:46" s="68" customFormat="1" ht="12" x14ac:dyDescent="0.3">
      <c r="C27" s="72" t="s">
        <v>3</v>
      </c>
      <c r="D27" s="59">
        <v>3139</v>
      </c>
      <c r="E27" s="59">
        <v>1934</v>
      </c>
      <c r="F27" s="23">
        <v>0</v>
      </c>
      <c r="G27" s="23">
        <v>669</v>
      </c>
      <c r="H27" s="23">
        <v>0</v>
      </c>
      <c r="I27" s="59">
        <v>2175</v>
      </c>
      <c r="J27" s="23">
        <v>0</v>
      </c>
      <c r="K27" s="23">
        <v>669</v>
      </c>
      <c r="L27" s="23">
        <v>0</v>
      </c>
      <c r="M27" s="59">
        <v>2416</v>
      </c>
      <c r="N27" s="23">
        <v>821</v>
      </c>
      <c r="O27" s="23">
        <v>669</v>
      </c>
      <c r="P27" s="23">
        <v>0</v>
      </c>
      <c r="Q27" s="59">
        <v>2416</v>
      </c>
      <c r="R27" s="23">
        <v>821</v>
      </c>
      <c r="S27" s="23">
        <v>669</v>
      </c>
      <c r="T27" s="23">
        <v>0</v>
      </c>
      <c r="U27" s="59">
        <v>2657</v>
      </c>
      <c r="V27" s="23">
        <v>1665</v>
      </c>
      <c r="W27" s="23">
        <v>669</v>
      </c>
      <c r="X27" s="23">
        <v>752</v>
      </c>
      <c r="Y27" s="59">
        <v>0</v>
      </c>
      <c r="Z27" s="67">
        <v>0</v>
      </c>
      <c r="AA27" s="23">
        <v>669</v>
      </c>
      <c r="AB27" s="23">
        <v>752</v>
      </c>
      <c r="AC27" s="59">
        <v>0</v>
      </c>
      <c r="AD27" s="67">
        <v>0</v>
      </c>
      <c r="AE27" s="23">
        <v>669</v>
      </c>
      <c r="AF27" s="23">
        <v>752</v>
      </c>
      <c r="AG27" s="59">
        <v>0</v>
      </c>
      <c r="AH27" s="67">
        <v>0</v>
      </c>
      <c r="AI27" s="23">
        <v>669</v>
      </c>
      <c r="AJ27" s="23">
        <v>1607</v>
      </c>
      <c r="AK27" s="59">
        <v>0</v>
      </c>
      <c r="AL27" s="67">
        <v>0</v>
      </c>
      <c r="AM27" s="23">
        <v>669</v>
      </c>
      <c r="AN27" s="23">
        <v>1607</v>
      </c>
      <c r="AO27" s="59">
        <v>0</v>
      </c>
      <c r="AP27" s="67">
        <v>0</v>
      </c>
      <c r="AQ27" s="23">
        <v>669</v>
      </c>
      <c r="AR27" s="23">
        <v>1607</v>
      </c>
    </row>
    <row r="28" spans="1:46" s="10" customFormat="1" ht="12.5" thickBot="1" x14ac:dyDescent="0.35">
      <c r="C28" s="16" t="s">
        <v>4</v>
      </c>
      <c r="D28" s="59">
        <v>0</v>
      </c>
      <c r="E28" s="59">
        <v>1205</v>
      </c>
      <c r="F28" s="23">
        <v>2509</v>
      </c>
      <c r="G28" s="23">
        <v>1840</v>
      </c>
      <c r="H28" s="23">
        <v>2462</v>
      </c>
      <c r="I28" s="59">
        <v>964</v>
      </c>
      <c r="J28" s="23">
        <v>2509</v>
      </c>
      <c r="K28" s="23">
        <v>1840</v>
      </c>
      <c r="L28" s="23">
        <v>2462</v>
      </c>
      <c r="M28" s="59">
        <v>723</v>
      </c>
      <c r="N28" s="23">
        <v>1688</v>
      </c>
      <c r="O28" s="23">
        <v>1840</v>
      </c>
      <c r="P28" s="23">
        <v>2462</v>
      </c>
      <c r="Q28" s="59">
        <v>723</v>
      </c>
      <c r="R28" s="23">
        <v>1688</v>
      </c>
      <c r="S28" s="23">
        <v>1840</v>
      </c>
      <c r="T28" s="23">
        <v>2462</v>
      </c>
      <c r="U28" s="59">
        <v>482</v>
      </c>
      <c r="V28" s="23">
        <v>844</v>
      </c>
      <c r="W28" s="23">
        <v>1840</v>
      </c>
      <c r="X28" s="23">
        <v>1710</v>
      </c>
      <c r="Y28" s="59">
        <v>0</v>
      </c>
      <c r="Z28" s="23">
        <v>0</v>
      </c>
      <c r="AA28" s="23">
        <v>1840</v>
      </c>
      <c r="AB28" s="23">
        <v>1710</v>
      </c>
      <c r="AC28" s="59">
        <v>0</v>
      </c>
      <c r="AD28" s="23">
        <v>0</v>
      </c>
      <c r="AE28" s="23">
        <v>1840</v>
      </c>
      <c r="AF28" s="23">
        <v>1710</v>
      </c>
      <c r="AG28" s="59">
        <v>0</v>
      </c>
      <c r="AH28" s="23">
        <v>0</v>
      </c>
      <c r="AI28" s="23">
        <v>1840</v>
      </c>
      <c r="AJ28" s="23">
        <v>855</v>
      </c>
      <c r="AK28" s="59">
        <v>0</v>
      </c>
      <c r="AL28" s="23">
        <v>0</v>
      </c>
      <c r="AM28" s="23">
        <v>1840</v>
      </c>
      <c r="AN28" s="23">
        <v>855</v>
      </c>
      <c r="AO28" s="59">
        <v>0</v>
      </c>
      <c r="AP28" s="23">
        <v>0</v>
      </c>
      <c r="AQ28" s="23">
        <v>1840</v>
      </c>
      <c r="AR28" s="23">
        <v>855</v>
      </c>
    </row>
    <row r="29" spans="1:46" ht="15" hidden="1" thickBot="1" x14ac:dyDescent="0.4">
      <c r="C29" s="17" t="s">
        <v>15</v>
      </c>
      <c r="D29" s="46"/>
      <c r="E29" s="43"/>
      <c r="F29" s="41"/>
      <c r="G29" s="41">
        <v>0.52697095435684638</v>
      </c>
      <c r="H29" s="41">
        <v>-1.8732562774013584E-2</v>
      </c>
      <c r="I29" s="43"/>
      <c r="J29" s="41"/>
      <c r="K29" s="41">
        <v>0.90871369294605819</v>
      </c>
      <c r="L29" s="41">
        <v>-1.8732562774013584E-2</v>
      </c>
      <c r="M29" s="43"/>
      <c r="N29" s="41"/>
      <c r="O29" s="41">
        <v>1.544951590594744</v>
      </c>
      <c r="P29" s="41">
        <v>0.45853080568720372</v>
      </c>
      <c r="Q29" s="43"/>
      <c r="R29" s="41"/>
      <c r="S29" s="41">
        <v>1.544951590594744</v>
      </c>
      <c r="T29" s="41">
        <v>0.45853080568720372</v>
      </c>
      <c r="U29" s="43"/>
      <c r="V29" s="41"/>
      <c r="W29" s="41">
        <v>2.8174273858921164</v>
      </c>
      <c r="X29" s="41">
        <v>1.0260663507109005</v>
      </c>
      <c r="Y29" s="40"/>
      <c r="Z29" s="41"/>
      <c r="AA29" s="41" t="e">
        <v>#DIV/0!</v>
      </c>
      <c r="AB29" s="41"/>
      <c r="AC29" s="40"/>
      <c r="AD29" s="41"/>
      <c r="AE29" s="41"/>
      <c r="AF29" s="41">
        <v>-7.0652173913043459E-2</v>
      </c>
      <c r="AG29" s="40"/>
      <c r="AH29" s="41"/>
      <c r="AI29" s="41"/>
      <c r="AJ29" s="41">
        <v>-0.53532608695652173</v>
      </c>
      <c r="AK29" s="40"/>
      <c r="AL29" s="41"/>
      <c r="AM29" s="41"/>
      <c r="AN29" s="41">
        <v>-0.53532608695652173</v>
      </c>
      <c r="AO29" s="40"/>
      <c r="AP29" s="41"/>
      <c r="AQ29" s="41"/>
      <c r="AR29" s="41">
        <v>-0.53532608695652173</v>
      </c>
    </row>
    <row r="30" spans="1:46" s="63" customFormat="1" ht="15" thickBot="1" x14ac:dyDescent="0.4">
      <c r="C30" s="64"/>
      <c r="D30" s="62"/>
      <c r="E30" s="62"/>
      <c r="F30" s="65" t="s">
        <v>47</v>
      </c>
      <c r="G30" s="62">
        <v>-669</v>
      </c>
      <c r="H30" s="62"/>
      <c r="I30" s="64"/>
      <c r="J30" s="65" t="s">
        <v>47</v>
      </c>
      <c r="K30" s="62">
        <v>-669</v>
      </c>
      <c r="L30" s="62"/>
      <c r="M30" s="62"/>
      <c r="N30" s="66"/>
      <c r="O30" s="62">
        <v>152</v>
      </c>
      <c r="P30" s="62"/>
      <c r="Q30" s="64"/>
      <c r="R30" s="66"/>
      <c r="S30" s="62">
        <v>152</v>
      </c>
      <c r="T30" s="62"/>
      <c r="U30" s="62"/>
      <c r="V30" s="66"/>
      <c r="W30" s="62">
        <v>996</v>
      </c>
      <c r="X30" s="62"/>
      <c r="Y30" s="64"/>
      <c r="Z30" s="65"/>
      <c r="AA30" s="62">
        <v>1840</v>
      </c>
      <c r="AB30" s="64"/>
      <c r="AC30" s="64"/>
      <c r="AD30" s="65" t="s">
        <v>47</v>
      </c>
      <c r="AE30" s="62">
        <v>1840</v>
      </c>
      <c r="AF30" s="64"/>
      <c r="AG30" s="64"/>
      <c r="AH30" s="65" t="s">
        <v>47</v>
      </c>
      <c r="AI30" s="62">
        <v>1840</v>
      </c>
      <c r="AJ30" s="64"/>
      <c r="AK30" s="64"/>
      <c r="AL30" s="65" t="s">
        <v>47</v>
      </c>
      <c r="AM30" s="62">
        <v>1840</v>
      </c>
      <c r="AN30" s="64"/>
      <c r="AO30" s="64"/>
      <c r="AP30" s="65" t="s">
        <v>47</v>
      </c>
      <c r="AQ30" s="62">
        <v>1840</v>
      </c>
      <c r="AR30" s="64"/>
    </row>
    <row r="31" spans="1:46" ht="25" thickBot="1" x14ac:dyDescent="0.4">
      <c r="C31" s="10"/>
      <c r="D31" s="28"/>
      <c r="E31" s="28"/>
      <c r="F31" s="70" t="s">
        <v>58</v>
      </c>
      <c r="G31" s="24">
        <v>-47</v>
      </c>
      <c r="H31" s="69">
        <v>-47</v>
      </c>
      <c r="I31" s="10"/>
      <c r="J31" s="70" t="s">
        <v>58</v>
      </c>
      <c r="K31" s="25">
        <v>-47</v>
      </c>
      <c r="L31" s="69">
        <v>-47</v>
      </c>
      <c r="M31" s="28"/>
      <c r="N31" s="70" t="s">
        <v>58</v>
      </c>
      <c r="O31" s="25">
        <v>774</v>
      </c>
      <c r="P31" s="69">
        <v>774</v>
      </c>
      <c r="Q31" s="10"/>
      <c r="R31" s="70" t="s">
        <v>58</v>
      </c>
      <c r="S31" s="25">
        <v>774</v>
      </c>
      <c r="T31" s="69">
        <v>774</v>
      </c>
      <c r="U31" s="28"/>
      <c r="V31" s="70" t="s">
        <v>58</v>
      </c>
      <c r="W31" s="25">
        <v>866</v>
      </c>
      <c r="X31" s="69">
        <v>866</v>
      </c>
      <c r="Y31" s="10"/>
      <c r="Z31" s="70" t="s">
        <v>58</v>
      </c>
      <c r="AA31" s="25">
        <v>1710</v>
      </c>
      <c r="AB31" s="69">
        <v>1710</v>
      </c>
      <c r="AC31" s="10"/>
      <c r="AD31" s="70" t="s">
        <v>58</v>
      </c>
      <c r="AE31" s="25">
        <v>1710</v>
      </c>
      <c r="AF31" s="69">
        <v>1710</v>
      </c>
      <c r="AG31" s="10"/>
      <c r="AH31" s="70" t="s">
        <v>58</v>
      </c>
      <c r="AI31" s="25">
        <v>855</v>
      </c>
      <c r="AJ31" s="69">
        <v>855</v>
      </c>
      <c r="AK31" s="10"/>
      <c r="AL31" s="70" t="s">
        <v>58</v>
      </c>
      <c r="AM31" s="25">
        <v>855</v>
      </c>
      <c r="AN31" s="69">
        <v>855</v>
      </c>
      <c r="AO31" s="10"/>
      <c r="AP31" s="70" t="s">
        <v>58</v>
      </c>
      <c r="AQ31" s="25">
        <v>855</v>
      </c>
      <c r="AR31" s="69">
        <v>855</v>
      </c>
    </row>
    <row r="32" spans="1:46" x14ac:dyDescent="0.35">
      <c r="C32" s="10"/>
      <c r="D32" s="28"/>
      <c r="E32" s="28"/>
      <c r="F32" s="53"/>
      <c r="G32" s="25"/>
      <c r="H32" s="24"/>
      <c r="I32" s="10"/>
      <c r="J32" s="53"/>
      <c r="K32" s="25"/>
      <c r="L32" s="24"/>
      <c r="M32" s="28"/>
      <c r="N32" s="53"/>
      <c r="O32" s="24"/>
      <c r="P32" s="24"/>
      <c r="Q32" s="10"/>
      <c r="R32" s="53"/>
      <c r="S32" s="24"/>
      <c r="T32" s="24"/>
      <c r="U32" s="28"/>
      <c r="V32" s="53"/>
      <c r="W32" s="45"/>
      <c r="X32" s="45"/>
      <c r="Z32" s="9"/>
    </row>
    <row r="33" spans="1:46" x14ac:dyDescent="0.35">
      <c r="C33" s="74" t="s">
        <v>46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</row>
    <row r="34" spans="1:46" x14ac:dyDescent="0.35">
      <c r="C34" s="11"/>
      <c r="D34" s="47"/>
      <c r="E34" s="48"/>
      <c r="F34" s="48"/>
      <c r="G34" s="49"/>
      <c r="H34" s="49"/>
      <c r="I34" s="50"/>
      <c r="J34" s="49"/>
      <c r="K34" s="49"/>
      <c r="L34" s="49"/>
      <c r="M34" s="49"/>
      <c r="N34" s="49"/>
      <c r="O34" s="49"/>
      <c r="P34" s="49"/>
      <c r="Q34" s="49"/>
      <c r="R34" s="50"/>
      <c r="S34" s="50"/>
      <c r="T34" s="50"/>
      <c r="U34" s="50"/>
      <c r="V34" s="50"/>
      <c r="W34" s="51"/>
      <c r="X34" s="51"/>
      <c r="Z34" s="12"/>
    </row>
    <row r="35" spans="1:46" x14ac:dyDescent="0.35">
      <c r="C35" s="75"/>
      <c r="D35" s="76" t="s">
        <v>16</v>
      </c>
      <c r="E35" s="75" t="s">
        <v>21</v>
      </c>
      <c r="F35" s="75"/>
      <c r="G35" s="75"/>
      <c r="H35" s="14"/>
      <c r="I35" s="75" t="s">
        <v>22</v>
      </c>
      <c r="J35" s="75"/>
      <c r="K35" s="75"/>
      <c r="L35" s="14"/>
      <c r="M35" s="75" t="s">
        <v>23</v>
      </c>
      <c r="N35" s="75"/>
      <c r="O35" s="75"/>
      <c r="P35" s="14"/>
      <c r="Q35" s="75" t="s">
        <v>24</v>
      </c>
      <c r="R35" s="75"/>
      <c r="S35" s="75"/>
      <c r="T35" s="14"/>
      <c r="U35" s="75" t="s">
        <v>25</v>
      </c>
      <c r="V35" s="75"/>
      <c r="W35" s="75"/>
      <c r="X35" s="75"/>
      <c r="Y35" s="75" t="s">
        <v>50</v>
      </c>
      <c r="Z35" s="75"/>
      <c r="AA35" s="75"/>
      <c r="AB35" s="75"/>
      <c r="AC35" s="75" t="s">
        <v>51</v>
      </c>
      <c r="AD35" s="75"/>
      <c r="AE35" s="75"/>
      <c r="AF35" s="75"/>
      <c r="AG35" s="75" t="s">
        <v>52</v>
      </c>
      <c r="AH35" s="75"/>
      <c r="AI35" s="75"/>
      <c r="AJ35" s="75"/>
      <c r="AK35" s="75" t="s">
        <v>53</v>
      </c>
      <c r="AL35" s="75"/>
      <c r="AM35" s="75"/>
      <c r="AN35" s="75"/>
      <c r="AO35" s="75" t="s">
        <v>54</v>
      </c>
      <c r="AP35" s="75"/>
      <c r="AQ35" s="75"/>
      <c r="AR35" s="75"/>
    </row>
    <row r="36" spans="1:46" ht="36" x14ac:dyDescent="0.35">
      <c r="C36" s="75"/>
      <c r="D36" s="76"/>
      <c r="E36" s="52">
        <v>2023</v>
      </c>
      <c r="F36" s="52">
        <v>2024</v>
      </c>
      <c r="G36" s="44" t="s">
        <v>45</v>
      </c>
      <c r="H36" s="54" t="s">
        <v>57</v>
      </c>
      <c r="I36" s="52">
        <v>2023</v>
      </c>
      <c r="J36" s="52">
        <v>2024</v>
      </c>
      <c r="K36" s="44" t="s">
        <v>45</v>
      </c>
      <c r="L36" s="54" t="s">
        <v>57</v>
      </c>
      <c r="M36" s="52">
        <v>2023</v>
      </c>
      <c r="N36" s="52">
        <v>2024</v>
      </c>
      <c r="O36" s="44" t="s">
        <v>45</v>
      </c>
      <c r="P36" s="54" t="s">
        <v>57</v>
      </c>
      <c r="Q36" s="52">
        <v>2023</v>
      </c>
      <c r="R36" s="52">
        <v>2024</v>
      </c>
      <c r="S36" s="44" t="s">
        <v>45</v>
      </c>
      <c r="T36" s="54" t="s">
        <v>57</v>
      </c>
      <c r="U36" s="52">
        <v>2023</v>
      </c>
      <c r="V36" s="52">
        <v>2024</v>
      </c>
      <c r="W36" s="44" t="s">
        <v>45</v>
      </c>
      <c r="X36" s="54" t="s">
        <v>57</v>
      </c>
      <c r="Y36" s="52">
        <v>2023</v>
      </c>
      <c r="Z36" s="52">
        <v>2024</v>
      </c>
      <c r="AA36" s="44" t="s">
        <v>45</v>
      </c>
      <c r="AB36" s="54" t="s">
        <v>57</v>
      </c>
      <c r="AC36" s="52">
        <v>2023</v>
      </c>
      <c r="AD36" s="52">
        <v>2024</v>
      </c>
      <c r="AE36" s="44" t="s">
        <v>45</v>
      </c>
      <c r="AF36" s="54" t="s">
        <v>57</v>
      </c>
      <c r="AG36" s="52">
        <v>2023</v>
      </c>
      <c r="AH36" s="52">
        <v>2024</v>
      </c>
      <c r="AI36" s="44" t="s">
        <v>45</v>
      </c>
      <c r="AJ36" s="54" t="s">
        <v>57</v>
      </c>
      <c r="AK36" s="52">
        <v>2023</v>
      </c>
      <c r="AL36" s="52">
        <v>2024</v>
      </c>
      <c r="AM36" s="44" t="s">
        <v>45</v>
      </c>
      <c r="AN36" s="54" t="s">
        <v>57</v>
      </c>
      <c r="AO36" s="52">
        <v>2023</v>
      </c>
      <c r="AP36" s="52">
        <v>2024</v>
      </c>
      <c r="AQ36" s="44" t="s">
        <v>45</v>
      </c>
      <c r="AR36" s="54" t="s">
        <v>57</v>
      </c>
      <c r="AT36" s="54" t="s">
        <v>59</v>
      </c>
    </row>
    <row r="37" spans="1:46" x14ac:dyDescent="0.35">
      <c r="A37" s="13"/>
      <c r="C37" s="15" t="s">
        <v>0</v>
      </c>
      <c r="D37" s="58">
        <v>28000</v>
      </c>
      <c r="E37" s="58">
        <v>28000</v>
      </c>
      <c r="F37" s="22">
        <v>28000</v>
      </c>
      <c r="G37" s="22">
        <v>28000</v>
      </c>
      <c r="H37" s="22">
        <v>28000</v>
      </c>
      <c r="I37" s="58">
        <v>28000</v>
      </c>
      <c r="J37" s="22">
        <v>28000</v>
      </c>
      <c r="K37" s="22">
        <v>28000</v>
      </c>
      <c r="L37" s="22">
        <v>28000</v>
      </c>
      <c r="M37" s="58">
        <v>28000</v>
      </c>
      <c r="N37" s="22">
        <v>28000</v>
      </c>
      <c r="O37" s="22">
        <v>28000</v>
      </c>
      <c r="P37" s="22">
        <v>28000</v>
      </c>
      <c r="Q37" s="58">
        <v>28000</v>
      </c>
      <c r="R37" s="22">
        <v>28000</v>
      </c>
      <c r="S37" s="22">
        <v>28000</v>
      </c>
      <c r="T37" s="22">
        <v>28000</v>
      </c>
      <c r="U37" s="58">
        <v>28000</v>
      </c>
      <c r="V37" s="22">
        <v>28000</v>
      </c>
      <c r="W37" s="22">
        <v>28000</v>
      </c>
      <c r="X37" s="22">
        <v>28000</v>
      </c>
      <c r="Y37" s="58">
        <v>28000</v>
      </c>
      <c r="Z37" s="22">
        <v>28000</v>
      </c>
      <c r="AA37" s="22">
        <v>28000</v>
      </c>
      <c r="AB37" s="22">
        <v>28000</v>
      </c>
      <c r="AC37" s="58">
        <v>28000</v>
      </c>
      <c r="AD37" s="22">
        <v>28000</v>
      </c>
      <c r="AE37" s="22">
        <v>28000</v>
      </c>
      <c r="AF37" s="22">
        <v>28000</v>
      </c>
      <c r="AG37" s="58">
        <v>28000</v>
      </c>
      <c r="AH37" s="22">
        <v>28000</v>
      </c>
      <c r="AI37" s="22">
        <v>28000</v>
      </c>
      <c r="AJ37" s="22">
        <v>28000</v>
      </c>
      <c r="AK37" s="58">
        <v>28000</v>
      </c>
      <c r="AL37" s="22">
        <v>28000</v>
      </c>
      <c r="AM37" s="22">
        <v>28000</v>
      </c>
      <c r="AN37" s="22">
        <v>28000</v>
      </c>
      <c r="AO37" s="58">
        <v>28000</v>
      </c>
      <c r="AP37" s="22">
        <v>28000</v>
      </c>
      <c r="AQ37" s="22">
        <v>28000</v>
      </c>
      <c r="AR37" s="22">
        <v>28000</v>
      </c>
      <c r="AT37" s="22">
        <v>16397</v>
      </c>
    </row>
    <row r="38" spans="1:46" x14ac:dyDescent="0.35">
      <c r="C38" s="16" t="s">
        <v>1</v>
      </c>
      <c r="D38" s="59">
        <v>0</v>
      </c>
      <c r="E38" s="59">
        <v>6005</v>
      </c>
      <c r="F38" s="23">
        <v>20370</v>
      </c>
      <c r="G38" s="23">
        <v>0</v>
      </c>
      <c r="H38" s="23">
        <v>28000</v>
      </c>
      <c r="I38" s="59">
        <v>4804</v>
      </c>
      <c r="J38" s="23">
        <v>15278</v>
      </c>
      <c r="K38" s="23">
        <v>0</v>
      </c>
      <c r="L38" s="23">
        <v>21000</v>
      </c>
      <c r="M38" s="59">
        <v>3603</v>
      </c>
      <c r="N38" s="23">
        <v>10185</v>
      </c>
      <c r="O38" s="23">
        <v>0</v>
      </c>
      <c r="P38" s="23">
        <v>21000</v>
      </c>
      <c r="Q38" s="59">
        <v>3603</v>
      </c>
      <c r="R38" s="23">
        <v>10185</v>
      </c>
      <c r="S38" s="23">
        <v>0</v>
      </c>
      <c r="T38" s="23">
        <v>21000</v>
      </c>
      <c r="U38" s="59">
        <v>2402</v>
      </c>
      <c r="V38" s="23">
        <v>5093</v>
      </c>
      <c r="W38" s="23">
        <v>0</v>
      </c>
      <c r="X38" s="23">
        <v>14000</v>
      </c>
      <c r="Y38" s="59">
        <v>0</v>
      </c>
      <c r="Z38" s="23">
        <v>0</v>
      </c>
      <c r="AA38" s="23">
        <v>0</v>
      </c>
      <c r="AB38" s="23">
        <v>14000</v>
      </c>
      <c r="AC38" s="59">
        <v>0</v>
      </c>
      <c r="AD38" s="23">
        <v>0</v>
      </c>
      <c r="AE38" s="23">
        <v>0</v>
      </c>
      <c r="AF38" s="23">
        <v>14000</v>
      </c>
      <c r="AG38" s="59">
        <v>0</v>
      </c>
      <c r="AH38" s="23">
        <v>0</v>
      </c>
      <c r="AI38" s="23">
        <v>0</v>
      </c>
      <c r="AJ38" s="23">
        <v>7000</v>
      </c>
      <c r="AK38" s="59">
        <v>0</v>
      </c>
      <c r="AL38" s="23">
        <v>0</v>
      </c>
      <c r="AM38" s="23">
        <v>0</v>
      </c>
      <c r="AN38" s="23">
        <v>7000</v>
      </c>
      <c r="AO38" s="59">
        <v>0</v>
      </c>
      <c r="AP38" s="23">
        <v>0</v>
      </c>
      <c r="AQ38" s="23">
        <v>0</v>
      </c>
      <c r="AR38" s="23">
        <v>7000</v>
      </c>
    </row>
    <row r="39" spans="1:46" x14ac:dyDescent="0.35">
      <c r="C39" s="16" t="s">
        <v>2</v>
      </c>
      <c r="D39" s="59">
        <v>5342</v>
      </c>
      <c r="E39" s="59">
        <v>5342</v>
      </c>
      <c r="F39" s="23">
        <v>4422</v>
      </c>
      <c r="G39" s="23">
        <v>4422</v>
      </c>
      <c r="H39" s="23">
        <v>4289</v>
      </c>
      <c r="I39" s="59">
        <v>5342</v>
      </c>
      <c r="J39" s="23">
        <v>4422</v>
      </c>
      <c r="K39" s="23">
        <v>4422</v>
      </c>
      <c r="L39" s="23">
        <v>4289</v>
      </c>
      <c r="M39" s="59">
        <v>5342</v>
      </c>
      <c r="N39" s="23">
        <v>4422</v>
      </c>
      <c r="O39" s="23">
        <v>4422</v>
      </c>
      <c r="P39" s="23">
        <v>4289</v>
      </c>
      <c r="Q39" s="59">
        <v>5342</v>
      </c>
      <c r="R39" s="23">
        <v>4422</v>
      </c>
      <c r="S39" s="23">
        <v>4422</v>
      </c>
      <c r="T39" s="23">
        <v>4289</v>
      </c>
      <c r="U39" s="59">
        <v>5342</v>
      </c>
      <c r="V39" s="23">
        <v>4422</v>
      </c>
      <c r="W39" s="23">
        <v>4422</v>
      </c>
      <c r="X39" s="23">
        <v>4289</v>
      </c>
      <c r="Y39" s="59">
        <v>5342</v>
      </c>
      <c r="Z39" s="23">
        <v>4422</v>
      </c>
      <c r="AA39" s="23">
        <v>4422</v>
      </c>
      <c r="AB39" s="23">
        <v>4289</v>
      </c>
      <c r="AC39" s="59">
        <v>5342</v>
      </c>
      <c r="AD39" s="23">
        <v>4422</v>
      </c>
      <c r="AE39" s="23">
        <v>4422</v>
      </c>
      <c r="AF39" s="23">
        <v>4289</v>
      </c>
      <c r="AG39" s="59">
        <v>5342</v>
      </c>
      <c r="AH39" s="23">
        <v>4422</v>
      </c>
      <c r="AI39" s="23">
        <v>4422</v>
      </c>
      <c r="AJ39" s="23">
        <v>4289</v>
      </c>
      <c r="AK39" s="59">
        <v>5342</v>
      </c>
      <c r="AL39" s="23">
        <v>4422</v>
      </c>
      <c r="AM39" s="23">
        <v>4422</v>
      </c>
      <c r="AN39" s="23">
        <v>4289</v>
      </c>
      <c r="AO39" s="59">
        <v>5342</v>
      </c>
      <c r="AP39" s="23">
        <v>4422</v>
      </c>
      <c r="AQ39" s="23">
        <v>4422</v>
      </c>
      <c r="AR39" s="23">
        <v>4289</v>
      </c>
    </row>
    <row r="40" spans="1:46" s="71" customFormat="1" x14ac:dyDescent="0.35">
      <c r="C40" s="72" t="s">
        <v>3</v>
      </c>
      <c r="D40" s="59">
        <v>5342</v>
      </c>
      <c r="E40" s="59">
        <v>3936</v>
      </c>
      <c r="F40" s="23">
        <v>398</v>
      </c>
      <c r="G40" s="23">
        <v>1307.4744000000003</v>
      </c>
      <c r="H40" s="23">
        <v>0</v>
      </c>
      <c r="I40" s="59">
        <v>4217</v>
      </c>
      <c r="J40" s="23">
        <v>1404</v>
      </c>
      <c r="K40" s="23">
        <v>1307.4744000000003</v>
      </c>
      <c r="L40" s="23">
        <v>259</v>
      </c>
      <c r="M40" s="59">
        <v>4498</v>
      </c>
      <c r="N40" s="23">
        <v>2410</v>
      </c>
      <c r="O40" s="23">
        <v>1307.4744000000003</v>
      </c>
      <c r="P40" s="23">
        <v>259</v>
      </c>
      <c r="Q40" s="59">
        <v>4498</v>
      </c>
      <c r="R40" s="23">
        <v>2410</v>
      </c>
      <c r="S40" s="23">
        <v>1307.4744000000003</v>
      </c>
      <c r="T40" s="23">
        <v>259</v>
      </c>
      <c r="U40" s="59">
        <v>4779</v>
      </c>
      <c r="V40" s="23">
        <v>3416</v>
      </c>
      <c r="W40" s="23">
        <v>1307.4744000000003</v>
      </c>
      <c r="X40" s="23">
        <v>1602</v>
      </c>
      <c r="Y40" s="59">
        <v>0</v>
      </c>
      <c r="Z40" s="67">
        <v>0</v>
      </c>
      <c r="AA40" s="23">
        <v>1307.4744000000003</v>
      </c>
      <c r="AB40" s="23">
        <v>1602</v>
      </c>
      <c r="AC40" s="59">
        <v>0</v>
      </c>
      <c r="AD40" s="67">
        <v>0</v>
      </c>
      <c r="AE40" s="23">
        <v>1307.4744000000003</v>
      </c>
      <c r="AF40" s="23">
        <v>1602</v>
      </c>
      <c r="AG40" s="59">
        <v>0</v>
      </c>
      <c r="AH40" s="67">
        <v>0</v>
      </c>
      <c r="AI40" s="23">
        <v>1307.4744000000003</v>
      </c>
      <c r="AJ40" s="23">
        <v>2946</v>
      </c>
      <c r="AK40" s="59">
        <v>0</v>
      </c>
      <c r="AL40" s="67">
        <v>0</v>
      </c>
      <c r="AM40" s="23">
        <v>1307.4744000000003</v>
      </c>
      <c r="AN40" s="23">
        <v>2946</v>
      </c>
      <c r="AO40" s="59">
        <v>0</v>
      </c>
      <c r="AP40" s="67">
        <v>0</v>
      </c>
      <c r="AQ40" s="23">
        <v>1307.4744000000003</v>
      </c>
      <c r="AR40" s="23">
        <v>2946</v>
      </c>
    </row>
    <row r="41" spans="1:46" ht="15" thickBot="1" x14ac:dyDescent="0.4">
      <c r="C41" s="16" t="s">
        <v>4</v>
      </c>
      <c r="D41" s="59">
        <v>0</v>
      </c>
      <c r="E41" s="59">
        <v>1406</v>
      </c>
      <c r="F41" s="23">
        <v>4024</v>
      </c>
      <c r="G41" s="23">
        <v>3114.5255999999999</v>
      </c>
      <c r="H41" s="23">
        <v>4289</v>
      </c>
      <c r="I41" s="59">
        <v>1125</v>
      </c>
      <c r="J41" s="23">
        <v>3018</v>
      </c>
      <c r="K41" s="23">
        <v>3114.5255999999999</v>
      </c>
      <c r="L41" s="23">
        <v>4030</v>
      </c>
      <c r="M41" s="59">
        <v>844</v>
      </c>
      <c r="N41" s="23">
        <v>2012</v>
      </c>
      <c r="O41" s="23">
        <v>3114.5255999999999</v>
      </c>
      <c r="P41" s="23">
        <v>4030</v>
      </c>
      <c r="Q41" s="59">
        <v>844</v>
      </c>
      <c r="R41" s="23">
        <v>2012</v>
      </c>
      <c r="S41" s="23">
        <v>3114.5255999999999</v>
      </c>
      <c r="T41" s="23">
        <v>4030</v>
      </c>
      <c r="U41" s="59">
        <v>563</v>
      </c>
      <c r="V41" s="23">
        <v>1006</v>
      </c>
      <c r="W41" s="23">
        <v>3114.5255999999999</v>
      </c>
      <c r="X41" s="23">
        <v>2687</v>
      </c>
      <c r="Y41" s="59">
        <v>0</v>
      </c>
      <c r="Z41" s="23">
        <v>0</v>
      </c>
      <c r="AA41" s="23">
        <v>3114.5255999999999</v>
      </c>
      <c r="AB41" s="23">
        <v>2687</v>
      </c>
      <c r="AC41" s="59">
        <v>0</v>
      </c>
      <c r="AD41" s="23">
        <v>0</v>
      </c>
      <c r="AE41" s="23">
        <v>3114.5255999999999</v>
      </c>
      <c r="AF41" s="23">
        <v>2687</v>
      </c>
      <c r="AG41" s="59"/>
      <c r="AH41" s="23">
        <v>0</v>
      </c>
      <c r="AI41" s="23">
        <v>3114.5255999999999</v>
      </c>
      <c r="AJ41" s="23">
        <v>1343</v>
      </c>
      <c r="AK41" s="59">
        <v>0</v>
      </c>
      <c r="AL41" s="23">
        <v>0</v>
      </c>
      <c r="AM41" s="23">
        <v>3114.5255999999999</v>
      </c>
      <c r="AN41" s="23">
        <v>1343</v>
      </c>
      <c r="AO41" s="59">
        <v>0</v>
      </c>
      <c r="AP41" s="23">
        <v>0</v>
      </c>
      <c r="AQ41" s="23">
        <v>3114.5255999999999</v>
      </c>
      <c r="AR41" s="23">
        <v>1343</v>
      </c>
    </row>
    <row r="42" spans="1:46" ht="15" hidden="1" thickBot="1" x14ac:dyDescent="0.4">
      <c r="C42" s="17" t="s">
        <v>15</v>
      </c>
      <c r="D42" s="18"/>
      <c r="E42" s="18"/>
      <c r="F42" s="19">
        <v>1.8620199146514937</v>
      </c>
      <c r="G42" s="19">
        <v>1.2151675675675677</v>
      </c>
      <c r="H42" s="41">
        <v>6.5854870775347907E-2</v>
      </c>
      <c r="I42" s="18"/>
      <c r="J42" s="19">
        <v>1.6826666666666665</v>
      </c>
      <c r="K42" s="19">
        <v>1.7684671999999999</v>
      </c>
      <c r="L42" s="41">
        <v>0.2939370284835674</v>
      </c>
      <c r="M42" s="18"/>
      <c r="N42" s="19">
        <v>1.3838862559241707</v>
      </c>
      <c r="O42" s="19">
        <v>2.6901962085308058</v>
      </c>
      <c r="P42" s="41">
        <v>0.2939370284835674</v>
      </c>
      <c r="Q42" s="18"/>
      <c r="R42" s="19">
        <v>1.3838862559241707</v>
      </c>
      <c r="S42" s="19">
        <v>2.6901962085308058</v>
      </c>
      <c r="T42" s="41">
        <v>0.2939370284835674</v>
      </c>
      <c r="U42" s="18"/>
      <c r="V42" s="19">
        <v>0.78685612788632331</v>
      </c>
      <c r="W42" s="19">
        <v>4.5320170515097686</v>
      </c>
      <c r="X42" s="41">
        <v>-0.13726828894904575</v>
      </c>
      <c r="Y42" s="40"/>
      <c r="Z42" s="41"/>
      <c r="AA42" s="41"/>
      <c r="AB42" s="41">
        <v>-0.13726828894904575</v>
      </c>
      <c r="AC42" s="40"/>
      <c r="AD42" s="41"/>
      <c r="AE42" s="41"/>
      <c r="AF42" s="41">
        <v>-0.13726828894904575</v>
      </c>
      <c r="AG42" s="40"/>
      <c r="AH42" s="41"/>
      <c r="AI42" s="41"/>
      <c r="AJ42" s="41">
        <v>-0.56879468256738686</v>
      </c>
      <c r="AK42" s="40"/>
      <c r="AL42" s="41"/>
      <c r="AM42" s="41"/>
      <c r="AN42" s="41">
        <v>-0.56879468256738686</v>
      </c>
      <c r="AO42" s="40"/>
      <c r="AP42" s="41"/>
      <c r="AQ42" s="41"/>
      <c r="AR42" s="41">
        <v>-0.56879468256738686</v>
      </c>
    </row>
    <row r="43" spans="1:46" s="63" customFormat="1" ht="15" thickBot="1" x14ac:dyDescent="0.4">
      <c r="C43" s="64"/>
      <c r="D43" s="64"/>
      <c r="E43" s="64"/>
      <c r="F43" s="66"/>
      <c r="G43" s="62">
        <v>-909.47440000000006</v>
      </c>
      <c r="H43" s="62">
        <v>3279.76</v>
      </c>
      <c r="I43" s="64"/>
      <c r="J43" s="66"/>
      <c r="K43" s="62">
        <v>96.52559999999994</v>
      </c>
      <c r="L43" s="62"/>
      <c r="M43" s="64"/>
      <c r="N43" s="66"/>
      <c r="O43" s="62">
        <v>1102.5255999999999</v>
      </c>
      <c r="P43" s="62"/>
      <c r="Q43" s="64"/>
      <c r="R43" s="66"/>
      <c r="S43" s="62">
        <v>1102.5255999999999</v>
      </c>
      <c r="T43" s="62"/>
      <c r="U43" s="64"/>
      <c r="V43" s="66"/>
      <c r="W43" s="62">
        <v>2108.5255999999999</v>
      </c>
      <c r="X43" s="62"/>
      <c r="Y43" s="64"/>
      <c r="Z43" s="65" t="s">
        <v>47</v>
      </c>
      <c r="AA43" s="62">
        <v>3114.5255999999999</v>
      </c>
      <c r="AB43" s="64"/>
      <c r="AC43" s="64"/>
      <c r="AD43" s="65" t="s">
        <v>47</v>
      </c>
      <c r="AE43" s="62">
        <v>3114.5255999999999</v>
      </c>
      <c r="AF43" s="64"/>
      <c r="AG43" s="64"/>
      <c r="AH43" s="65" t="s">
        <v>47</v>
      </c>
      <c r="AI43" s="62">
        <v>3114.5255999999999</v>
      </c>
      <c r="AJ43" s="64"/>
      <c r="AK43" s="64"/>
      <c r="AL43" s="65" t="s">
        <v>47</v>
      </c>
      <c r="AM43" s="62">
        <v>3114.5255999999999</v>
      </c>
      <c r="AN43" s="64"/>
      <c r="AO43" s="64"/>
      <c r="AP43" s="65" t="s">
        <v>47</v>
      </c>
      <c r="AQ43" s="62">
        <v>3114.5255999999999</v>
      </c>
      <c r="AR43" s="64"/>
    </row>
    <row r="44" spans="1:46" ht="25" thickBot="1" x14ac:dyDescent="0.4">
      <c r="C44" s="10"/>
      <c r="D44" s="28"/>
      <c r="E44" s="28"/>
      <c r="F44" s="70" t="s">
        <v>58</v>
      </c>
      <c r="G44" s="25">
        <v>265</v>
      </c>
      <c r="H44" s="69">
        <v>265</v>
      </c>
      <c r="I44" s="10"/>
      <c r="J44" s="70" t="s">
        <v>58</v>
      </c>
      <c r="K44" s="25">
        <v>1012</v>
      </c>
      <c r="L44" s="69">
        <v>1012</v>
      </c>
      <c r="M44" s="28"/>
      <c r="N44" s="70" t="s">
        <v>58</v>
      </c>
      <c r="O44" s="25">
        <v>2018</v>
      </c>
      <c r="P44" s="69">
        <v>2018</v>
      </c>
      <c r="Q44" s="10"/>
      <c r="R44" s="70" t="s">
        <v>58</v>
      </c>
      <c r="S44" s="25">
        <v>2018</v>
      </c>
      <c r="T44" s="69">
        <v>2018</v>
      </c>
      <c r="U44" s="10"/>
      <c r="V44" s="70" t="s">
        <v>58</v>
      </c>
      <c r="W44" s="25">
        <v>1681</v>
      </c>
      <c r="X44" s="69">
        <v>1681</v>
      </c>
      <c r="Y44" s="10"/>
      <c r="Z44" s="70" t="s">
        <v>58</v>
      </c>
      <c r="AA44" s="25">
        <v>2687</v>
      </c>
      <c r="AB44" s="69">
        <v>2687</v>
      </c>
      <c r="AC44" s="10"/>
      <c r="AD44" s="70" t="s">
        <v>58</v>
      </c>
      <c r="AE44" s="25">
        <v>2687</v>
      </c>
      <c r="AF44" s="69">
        <v>2687</v>
      </c>
      <c r="AG44" s="10"/>
      <c r="AH44" s="70" t="s">
        <v>58</v>
      </c>
      <c r="AI44" s="25">
        <v>1343</v>
      </c>
      <c r="AJ44" s="69">
        <v>1343</v>
      </c>
      <c r="AK44" s="10"/>
      <c r="AL44" s="70" t="s">
        <v>58</v>
      </c>
      <c r="AM44" s="25">
        <v>1343</v>
      </c>
      <c r="AN44" s="69">
        <v>1343</v>
      </c>
      <c r="AO44" s="10"/>
      <c r="AP44" s="70" t="s">
        <v>58</v>
      </c>
      <c r="AQ44" s="25">
        <v>1343</v>
      </c>
      <c r="AR44" s="69">
        <v>1343</v>
      </c>
    </row>
    <row r="45" spans="1:46" ht="15" thickBot="1" x14ac:dyDescent="0.4">
      <c r="E45" s="13"/>
      <c r="F45" s="13"/>
      <c r="G45" s="13"/>
      <c r="H45" s="13"/>
      <c r="I45" s="13"/>
      <c r="J45" s="13"/>
      <c r="M45" s="13"/>
      <c r="N45" s="13"/>
      <c r="O45" s="13"/>
      <c r="P45" s="13"/>
      <c r="Q45" s="13"/>
      <c r="R45" s="13"/>
      <c r="U45" s="13"/>
      <c r="V45" s="13"/>
    </row>
    <row r="46" spans="1:46" ht="15" thickTop="1" x14ac:dyDescent="0.35">
      <c r="C46" s="27" t="s">
        <v>17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1:46" x14ac:dyDescent="0.35">
      <c r="C47" s="60" t="s">
        <v>18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spans="1:46" x14ac:dyDescent="0.35">
      <c r="C48" s="60" t="s">
        <v>19</v>
      </c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</row>
    <row r="49" spans="3:24" x14ac:dyDescent="0.35">
      <c r="C49" s="60" t="s">
        <v>20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</row>
    <row r="50" spans="3:24" hidden="1" x14ac:dyDescent="0.35">
      <c r="C50" s="61"/>
      <c r="D50" s="60" t="s">
        <v>26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</row>
    <row r="51" spans="3:24" hidden="1" x14ac:dyDescent="0.35">
      <c r="C51" s="61"/>
      <c r="D51" s="60" t="s">
        <v>48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</row>
    <row r="52" spans="3:24" hidden="1" x14ac:dyDescent="0.35">
      <c r="C52" s="61"/>
      <c r="D52" s="60" t="s">
        <v>49</v>
      </c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</row>
    <row r="53" spans="3:24" hidden="1" x14ac:dyDescent="0.35">
      <c r="C53" s="61"/>
      <c r="D53" s="60" t="s">
        <v>55</v>
      </c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</row>
    <row r="54" spans="3:24" x14ac:dyDescent="0.35">
      <c r="C54" s="60" t="s">
        <v>56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3:24" ht="28.5" customHeight="1" x14ac:dyDescent="0.35">
      <c r="C55" s="77" t="s">
        <v>60</v>
      </c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</row>
    <row r="56" spans="3:24" ht="28.5" customHeight="1" x14ac:dyDescent="0.35">
      <c r="C56" s="77" t="s">
        <v>61</v>
      </c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55"/>
    </row>
    <row r="57" spans="3:24" ht="31.5" customHeight="1" x14ac:dyDescent="0.35">
      <c r="C57" s="77" t="s">
        <v>62</v>
      </c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55"/>
    </row>
    <row r="58" spans="3:24" ht="27" customHeight="1" x14ac:dyDescent="0.35">
      <c r="X58" s="55"/>
    </row>
    <row r="59" spans="3:24" ht="29.5" customHeight="1" x14ac:dyDescent="0.35"/>
  </sheetData>
  <mergeCells count="42">
    <mergeCell ref="C57:W57"/>
    <mergeCell ref="AO35:AR35"/>
    <mergeCell ref="Y9:AB9"/>
    <mergeCell ref="AC9:AF9"/>
    <mergeCell ref="AG9:AJ9"/>
    <mergeCell ref="AK9:AN9"/>
    <mergeCell ref="AO9:AR9"/>
    <mergeCell ref="C33:AR33"/>
    <mergeCell ref="Y35:AB35"/>
    <mergeCell ref="AC35:AF35"/>
    <mergeCell ref="AG35:AJ35"/>
    <mergeCell ref="AK35:AN35"/>
    <mergeCell ref="D9:D10"/>
    <mergeCell ref="C9:C10"/>
    <mergeCell ref="E9:H9"/>
    <mergeCell ref="C56:W56"/>
    <mergeCell ref="M35:O35"/>
    <mergeCell ref="Q35:S35"/>
    <mergeCell ref="C55:W55"/>
    <mergeCell ref="C35:C36"/>
    <mergeCell ref="D35:D36"/>
    <mergeCell ref="E35:G35"/>
    <mergeCell ref="I35:K35"/>
    <mergeCell ref="U35:X35"/>
    <mergeCell ref="I9:L9"/>
    <mergeCell ref="U9:X9"/>
    <mergeCell ref="C7:AR7"/>
    <mergeCell ref="E22:G22"/>
    <mergeCell ref="I22:K22"/>
    <mergeCell ref="M22:O22"/>
    <mergeCell ref="Q22:S22"/>
    <mergeCell ref="C22:C23"/>
    <mergeCell ref="D22:D23"/>
    <mergeCell ref="U22:X22"/>
    <mergeCell ref="C20:AR20"/>
    <mergeCell ref="Y22:AB22"/>
    <mergeCell ref="AC22:AF22"/>
    <mergeCell ref="AG22:AJ22"/>
    <mergeCell ref="AK22:AN22"/>
    <mergeCell ref="AO22:AR22"/>
    <mergeCell ref="M9:P9"/>
    <mergeCell ref="Q9:T9"/>
  </mergeCells>
  <pageMargins left="0.7" right="0.7" top="0.75" bottom="0.75" header="0.3" footer="0.3"/>
  <pageSetup paperSize="9" scale="1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09FA9-673C-486E-B6F4-3DA3B1B8DE55}">
  <dimension ref="K3:R34"/>
  <sheetViews>
    <sheetView topLeftCell="A46" workbookViewId="0">
      <selection activeCell="A8" sqref="A8"/>
    </sheetView>
  </sheetViews>
  <sheetFormatPr defaultRowHeight="14.5" x14ac:dyDescent="0.35"/>
  <cols>
    <col min="16" max="16" width="13.7265625" bestFit="1" customWidth="1"/>
    <col min="17" max="18" width="10" bestFit="1" customWidth="1"/>
  </cols>
  <sheetData>
    <row r="3" spans="11:18" x14ac:dyDescent="0.35">
      <c r="K3" s="29">
        <v>0.14499999999999999</v>
      </c>
      <c r="L3">
        <f t="shared" ref="L3:L9" si="0">+K3*1/3</f>
        <v>4.8333333333333332E-2</v>
      </c>
      <c r="N3" s="78" t="s">
        <v>44</v>
      </c>
      <c r="O3" s="78"/>
      <c r="P3" s="78"/>
      <c r="Q3" s="78"/>
      <c r="R3" s="78"/>
    </row>
    <row r="4" spans="11:18" x14ac:dyDescent="0.35">
      <c r="K4" s="30">
        <v>0.21</v>
      </c>
      <c r="L4">
        <f t="shared" si="0"/>
        <v>6.9999999999999993E-2</v>
      </c>
      <c r="N4" s="79" t="s">
        <v>27</v>
      </c>
      <c r="O4" s="80" t="s">
        <v>28</v>
      </c>
      <c r="P4" s="80"/>
      <c r="Q4" s="31" t="s">
        <v>29</v>
      </c>
      <c r="R4" s="32" t="s">
        <v>30</v>
      </c>
    </row>
    <row r="5" spans="11:18" x14ac:dyDescent="0.35">
      <c r="K5" s="29">
        <v>0.26500000000000001</v>
      </c>
      <c r="L5">
        <f t="shared" si="0"/>
        <v>8.8333333333333333E-2</v>
      </c>
      <c r="N5" s="79"/>
      <c r="O5" s="32" t="s">
        <v>31</v>
      </c>
      <c r="P5" s="32" t="s">
        <v>32</v>
      </c>
      <c r="Q5" s="31" t="s">
        <v>33</v>
      </c>
      <c r="R5" s="32" t="s">
        <v>34</v>
      </c>
    </row>
    <row r="6" spans="11:18" x14ac:dyDescent="0.35">
      <c r="K6" s="29">
        <v>0.28499999999999998</v>
      </c>
      <c r="L6">
        <f t="shared" si="0"/>
        <v>9.4999999999999987E-2</v>
      </c>
      <c r="N6" s="33" t="s">
        <v>35</v>
      </c>
      <c r="O6" s="34">
        <v>0</v>
      </c>
      <c r="P6" s="34">
        <v>7703</v>
      </c>
      <c r="Q6" s="56">
        <f>13%/3</f>
        <v>4.3333333333333335E-2</v>
      </c>
      <c r="R6" s="36">
        <v>0</v>
      </c>
    </row>
    <row r="7" spans="11:18" x14ac:dyDescent="0.35">
      <c r="K7" s="30">
        <v>0.35</v>
      </c>
      <c r="L7">
        <f t="shared" si="0"/>
        <v>0.11666666666666665</v>
      </c>
      <c r="N7" s="33" t="s">
        <v>36</v>
      </c>
      <c r="O7" s="34">
        <f t="shared" ref="O7:O12" si="1">+P6+0.01</f>
        <v>7703.01</v>
      </c>
      <c r="P7" s="34">
        <v>11623</v>
      </c>
      <c r="Q7" s="56">
        <f>16.5%/3</f>
        <v>5.5E-2</v>
      </c>
      <c r="R7" s="37">
        <f>+P6*(Q7-Q6)</f>
        <v>89.868333333333325</v>
      </c>
    </row>
    <row r="8" spans="11:18" x14ac:dyDescent="0.35">
      <c r="K8" s="30">
        <v>0.37</v>
      </c>
      <c r="L8">
        <f t="shared" si="0"/>
        <v>0.12333333333333334</v>
      </c>
      <c r="N8" s="33" t="s">
        <v>37</v>
      </c>
      <c r="O8" s="34">
        <f t="shared" si="1"/>
        <v>11623.01</v>
      </c>
      <c r="P8" s="34">
        <v>16472</v>
      </c>
      <c r="Q8" s="56">
        <f>22%/3</f>
        <v>7.3333333333333334E-2</v>
      </c>
      <c r="R8" s="37">
        <f t="shared" ref="R8:R14" si="2">+P7*(Q8-Q7)+R7</f>
        <v>302.95666666666665</v>
      </c>
    </row>
    <row r="9" spans="11:18" x14ac:dyDescent="0.35">
      <c r="K9" s="29">
        <v>0.435</v>
      </c>
      <c r="L9">
        <f t="shared" si="0"/>
        <v>0.14499999999999999</v>
      </c>
      <c r="N9" s="33" t="s">
        <v>38</v>
      </c>
      <c r="O9" s="34">
        <f t="shared" si="1"/>
        <v>16472.009999999998</v>
      </c>
      <c r="P9" s="34">
        <v>21321</v>
      </c>
      <c r="Q9" s="35">
        <f>25%/3</f>
        <v>8.3333333333333329E-2</v>
      </c>
      <c r="R9" s="37">
        <f t="shared" si="2"/>
        <v>467.67666666666656</v>
      </c>
    </row>
    <row r="10" spans="11:18" x14ac:dyDescent="0.35">
      <c r="K10" s="30">
        <v>0.45</v>
      </c>
      <c r="N10" s="33" t="s">
        <v>39</v>
      </c>
      <c r="O10" s="34">
        <f t="shared" si="1"/>
        <v>21321.01</v>
      </c>
      <c r="P10" s="34">
        <v>27146</v>
      </c>
      <c r="Q10" s="35">
        <f>32%/3</f>
        <v>0.10666666666666667</v>
      </c>
      <c r="R10" s="37">
        <f t="shared" si="2"/>
        <v>965.16666666666674</v>
      </c>
    </row>
    <row r="11" spans="11:18" x14ac:dyDescent="0.35">
      <c r="K11" s="30">
        <v>0.48</v>
      </c>
      <c r="N11" s="33" t="s">
        <v>40</v>
      </c>
      <c r="O11" s="34">
        <f t="shared" si="1"/>
        <v>27146.01</v>
      </c>
      <c r="P11" s="34">
        <v>39791</v>
      </c>
      <c r="Q11" s="35">
        <f>35.5%/3</f>
        <v>0.11833333333333333</v>
      </c>
      <c r="R11" s="37">
        <f t="shared" si="2"/>
        <v>1281.8699999999999</v>
      </c>
    </row>
    <row r="12" spans="11:18" x14ac:dyDescent="0.35">
      <c r="N12" s="33" t="s">
        <v>41</v>
      </c>
      <c r="O12" s="34">
        <f t="shared" si="1"/>
        <v>39791.01</v>
      </c>
      <c r="P12" s="34">
        <v>43000</v>
      </c>
      <c r="Q12" s="35">
        <f>43.5%/3</f>
        <v>0.14499999999999999</v>
      </c>
      <c r="R12" s="37">
        <f t="shared" si="2"/>
        <v>2342.9633333333331</v>
      </c>
    </row>
    <row r="13" spans="11:18" x14ac:dyDescent="0.35">
      <c r="N13" s="38" t="s">
        <v>42</v>
      </c>
      <c r="O13" s="34">
        <v>43000.01</v>
      </c>
      <c r="P13" s="34">
        <v>80000</v>
      </c>
      <c r="Q13" s="39">
        <f>45%/3</f>
        <v>0.15</v>
      </c>
      <c r="R13" s="37">
        <f t="shared" si="2"/>
        <v>2557.9633333333331</v>
      </c>
    </row>
    <row r="14" spans="11:18" x14ac:dyDescent="0.35">
      <c r="N14" s="38" t="s">
        <v>43</v>
      </c>
      <c r="O14" s="34">
        <v>80000.009999999995</v>
      </c>
      <c r="P14" s="34">
        <v>9999999999</v>
      </c>
      <c r="Q14" s="39">
        <v>0.48</v>
      </c>
      <c r="R14" s="37">
        <f t="shared" si="2"/>
        <v>28957.96333333333</v>
      </c>
    </row>
    <row r="30" spans="16:18" x14ac:dyDescent="0.35">
      <c r="P30" s="57">
        <v>28000</v>
      </c>
      <c r="Q30" s="57">
        <v>21000</v>
      </c>
      <c r="R30" s="57">
        <v>14000</v>
      </c>
    </row>
    <row r="31" spans="16:18" x14ac:dyDescent="0.35">
      <c r="P31" s="57">
        <v>4350.24</v>
      </c>
      <c r="Q31" s="57">
        <f>+P31</f>
        <v>4350.24</v>
      </c>
      <c r="R31" s="57">
        <f>+Q31</f>
        <v>4350.24</v>
      </c>
    </row>
    <row r="32" spans="16:18" x14ac:dyDescent="0.35">
      <c r="P32" s="57">
        <f>+P30-P31</f>
        <v>23649.760000000002</v>
      </c>
      <c r="Q32" s="57">
        <f>+Q30-Q31</f>
        <v>16649.760000000002</v>
      </c>
      <c r="R32" s="57">
        <f>+R30-R31</f>
        <v>9649.76</v>
      </c>
    </row>
    <row r="33" spans="16:18" x14ac:dyDescent="0.35">
      <c r="P33" s="57">
        <f>+P32*Q10-R10-250</f>
        <v>1307.4744000000003</v>
      </c>
      <c r="Q33" s="57">
        <f>+Q32*Q9-R9-250</f>
        <v>669.80333333333351</v>
      </c>
      <c r="R33" s="57">
        <f>+R32*Q7-R7-250</f>
        <v>190.86846666666668</v>
      </c>
    </row>
    <row r="34" spans="16:18" x14ac:dyDescent="0.35">
      <c r="P34" s="57"/>
      <c r="Q34" s="57"/>
      <c r="R34" s="57"/>
    </row>
  </sheetData>
  <mergeCells count="3">
    <mergeCell ref="N3:R3"/>
    <mergeCell ref="N4:N5"/>
    <mergeCell ref="O4:P4"/>
  </mergeCells>
  <dataValidations count="1">
    <dataValidation allowBlank="1" showErrorMessage="1" prompt="To be updated" sqref="N6:R14" xr:uid="{1B2B7638-F59A-4F5C-A2B4-7558141B1112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Folha1</vt:lpstr>
      <vt:lpstr>Folha1 (2)</vt:lpstr>
      <vt:lpstr>Sheet1</vt:lpstr>
      <vt:lpstr>'Folha1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GSEAF</dc:creator>
  <cp:lastModifiedBy>João Pedro Pereira</cp:lastModifiedBy>
  <cp:lastPrinted>2024-10-10T20:12:51Z</cp:lastPrinted>
  <dcterms:created xsi:type="dcterms:W3CDTF">2023-09-11T11:45:12Z</dcterms:created>
  <dcterms:modified xsi:type="dcterms:W3CDTF">2024-10-10T20:13:15Z</dcterms:modified>
</cp:coreProperties>
</file>